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lena\JAVNA OBJAVA TROŠENJA NOVCA\objavljeno\"/>
    </mc:Choice>
  </mc:AlternateContent>
  <bookViews>
    <workbookView xWindow="0" yWindow="0" windowWidth="28800" windowHeight="12435"/>
  </bookViews>
  <sheets>
    <sheet name="VELJAČA 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3" i="1" l="1"/>
  <c r="B110" i="1"/>
  <c r="B108" i="1"/>
  <c r="B104" i="1"/>
  <c r="C116" i="1" s="1"/>
  <c r="F94" i="1"/>
  <c r="F86" i="1"/>
  <c r="F92" i="1" s="1"/>
  <c r="F84" i="1"/>
  <c r="F79" i="1"/>
  <c r="F72" i="1"/>
  <c r="F66" i="1"/>
  <c r="F65" i="1"/>
  <c r="F64" i="1"/>
  <c r="F63" i="1"/>
  <c r="F62" i="1"/>
  <c r="F61" i="1"/>
  <c r="F60" i="1"/>
  <c r="F59" i="1"/>
  <c r="F58" i="1"/>
  <c r="F70" i="1" s="1"/>
  <c r="F54" i="1"/>
  <c r="F49" i="1"/>
  <c r="F43" i="1"/>
  <c r="F42" i="1"/>
  <c r="F38" i="1"/>
  <c r="F40" i="1" s="1"/>
  <c r="F32" i="1"/>
  <c r="F37" i="1" s="1"/>
  <c r="F30" i="1"/>
  <c r="F29" i="1"/>
  <c r="F25" i="1"/>
  <c r="F24" i="1"/>
  <c r="F28" i="1" s="1"/>
  <c r="F23" i="1"/>
  <c r="F18" i="1"/>
  <c r="F17" i="1"/>
  <c r="F21" i="1" s="1"/>
  <c r="F16" i="1"/>
  <c r="F11" i="1"/>
  <c r="F8" i="1"/>
  <c r="F31" i="1" l="1"/>
  <c r="F80" i="1"/>
  <c r="F95" i="1"/>
</calcChain>
</file>

<file path=xl/sharedStrings.xml><?xml version="1.0" encoding="utf-8"?>
<sst xmlns="http://schemas.openxmlformats.org/spreadsheetml/2006/main" count="348" uniqueCount="158">
  <si>
    <t>Naziv isplatitelja: Glazbena škola Josipa Hatzea</t>
  </si>
  <si>
    <t>Adresa: Trg Hrvatske bratske zajednice 3, 21000 Split</t>
  </si>
  <si>
    <t>OIB: 89701365702</t>
  </si>
  <si>
    <t>INFORMACIJA O TROŠENJU SREDSTAVA ZA VELJAČA 2024. GODINE</t>
  </si>
  <si>
    <t>Naziv primatelja</t>
  </si>
  <si>
    <t>OIB primatelja</t>
  </si>
  <si>
    <t>Sjedište primatelja</t>
  </si>
  <si>
    <t>Naziv isplatitelja</t>
  </si>
  <si>
    <t>Način objave isplaćenog iznosa</t>
  </si>
  <si>
    <t>Vrsta rashoda i izdataka</t>
  </si>
  <si>
    <t>Dubrovnik Sun</t>
  </si>
  <si>
    <t>Dubrovnik</t>
  </si>
  <si>
    <t>Glazbena škola Josipa Hatzea</t>
  </si>
  <si>
    <t>3211-troškovi službenog puta</t>
  </si>
  <si>
    <t>Obiteljski hotel</t>
  </si>
  <si>
    <t>Zagreb</t>
  </si>
  <si>
    <t>Primus d.o.o.</t>
  </si>
  <si>
    <t>Požega</t>
  </si>
  <si>
    <t>NAKNADA TROŠKOVA ZAPOSLENIKA</t>
  </si>
  <si>
    <t>Amazon</t>
  </si>
  <si>
    <t>-</t>
  </si>
  <si>
    <t>3221- uredski materijal</t>
  </si>
  <si>
    <t>IMAGE ENTER D.O.O.</t>
  </si>
  <si>
    <t>HD-INFO DD</t>
  </si>
  <si>
    <t>77524206664</t>
  </si>
  <si>
    <t>Split</t>
  </si>
  <si>
    <t>Bon-Ton d.o.o.</t>
  </si>
  <si>
    <t>3221-Materijali i sredstva za čišćenje</t>
  </si>
  <si>
    <t>UREDSKI MATERIJAL I OSTALI MATERIJALNI RASHODI</t>
  </si>
  <si>
    <t>Makro d.o.o.</t>
  </si>
  <si>
    <t>Dugopolje</t>
  </si>
  <si>
    <t>3222- trošak reprezentacije</t>
  </si>
  <si>
    <t>Tommy d.o.o.</t>
  </si>
  <si>
    <t>00278260010</t>
  </si>
  <si>
    <t>Lidl Hrvatska d.o.o.</t>
  </si>
  <si>
    <t>66089976432</t>
  </si>
  <si>
    <t>Velika Gorica</t>
  </si>
  <si>
    <t>PAULA, obrt za ugostiteljstvo i trgovinu, vl. Paula Paljuši Matić</t>
  </si>
  <si>
    <t>MATERIJALI I SIROVINE</t>
  </si>
  <si>
    <t>HEP ELEKTRA D.O.O.</t>
  </si>
  <si>
    <t>3223- električna energija</t>
  </si>
  <si>
    <t>ENERGIJA</t>
  </si>
  <si>
    <t>GRAĐA-PRODAJNI CENTRI d.o.o.</t>
  </si>
  <si>
    <t>Solin</t>
  </si>
  <si>
    <t>3224- materijali i dijelovi za tek. Održavanje građ. Objekata</t>
  </si>
  <si>
    <t>Obrt Dobri-ključar Barić vl. Ante Barić</t>
  </si>
  <si>
    <t>Spak-trgovina d.o.o.</t>
  </si>
  <si>
    <t>3224-materijali i dijelovi za tek. Održavanje opreme</t>
  </si>
  <si>
    <t>Tuš d.o.o.</t>
  </si>
  <si>
    <t>3221- ostali materijali za redovito poslovanje</t>
  </si>
  <si>
    <t>MATERIJALI ZA TEKUĆE I INVESTICIJSKO ODRŽAVANJE</t>
  </si>
  <si>
    <t>FLIBA D.O.O.</t>
  </si>
  <si>
    <t>Donji Stupnik</t>
  </si>
  <si>
    <t>3225- sitni inventar</t>
  </si>
  <si>
    <t>SITNI INVENTAR I AUTO GUME</t>
  </si>
  <si>
    <t>RASHODI ZA MATERIJAL I ENERGIJU</t>
  </si>
  <si>
    <t>HP-Hrvatska pošta</t>
  </si>
  <si>
    <t>3231- usluge telefona i interneta</t>
  </si>
  <si>
    <t>HT d.d.</t>
  </si>
  <si>
    <t>A1 Hrvatska d.o.o.</t>
  </si>
  <si>
    <t xml:space="preserve">FINA </t>
  </si>
  <si>
    <t>ODANOST d.o.o.</t>
  </si>
  <si>
    <t>3231- ostale usluge prijevoza</t>
  </si>
  <si>
    <t>USLUGE TELEFONA, POŠTE I PRIJEVOZA</t>
  </si>
  <si>
    <t>A442 Obrt za usluge</t>
  </si>
  <si>
    <t>3232- usluge tekućeg održavanja</t>
  </si>
  <si>
    <t>TAHO-ST</t>
  </si>
  <si>
    <t>USLUGE TEKUĆEG I INVESTICIJSKOG ODRŽAVANJA</t>
  </si>
  <si>
    <t>HRT</t>
  </si>
  <si>
    <t>3233- usluge promidžbe i informiranja</t>
  </si>
  <si>
    <t>USLUGE PROMIDŽBE I INFORMIRANJA</t>
  </si>
  <si>
    <t>Vodovod i kanalizacija d.o.o.</t>
  </si>
  <si>
    <t>32341- opskrba vodom</t>
  </si>
  <si>
    <t>Čistoća d.o.o.</t>
  </si>
  <si>
    <t>32342- iznošenje i odvoz smeća</t>
  </si>
  <si>
    <t>ZELENO I MODRO d.o.o.</t>
  </si>
  <si>
    <t>Kaštel Sućurac</t>
  </si>
  <si>
    <t>Trogir Holding</t>
  </si>
  <si>
    <t>09746817380</t>
  </si>
  <si>
    <t>Trogir</t>
  </si>
  <si>
    <t>Upravitelj d.o.o.</t>
  </si>
  <si>
    <t>32349- ostale komunalne usluge</t>
  </si>
  <si>
    <t>GRAD SPLIT</t>
  </si>
  <si>
    <t>KOMUNALNE USLUGE</t>
  </si>
  <si>
    <t>ODVJETNIČKO DRUŠTVO MATULIĆ, BILIĆ I VRSALOVIĆ</t>
  </si>
  <si>
    <t>3235-zakupnine i najam objekata</t>
  </si>
  <si>
    <t xml:space="preserve">RH Ministarstvo Obrane </t>
  </si>
  <si>
    <t>Grad Vis</t>
  </si>
  <si>
    <t>06192219703</t>
  </si>
  <si>
    <t>Vis</t>
  </si>
  <si>
    <t>Elektrotehnička škola</t>
  </si>
  <si>
    <t>ZAKUPNINE I NAJAMNINE</t>
  </si>
  <si>
    <t xml:space="preserve">Poropat Didara </t>
  </si>
  <si>
    <t>3237- intelektualne i osobne usluge ( autorski ugovor, bruto iznos s doprinosima na bruto)</t>
  </si>
  <si>
    <t>Ćavar Tonći</t>
  </si>
  <si>
    <t>Novoselec Vanda</t>
  </si>
  <si>
    <t>Barović Frano Igor</t>
  </si>
  <si>
    <t>Bilan Korana</t>
  </si>
  <si>
    <t>Čapalija Najda</t>
  </si>
  <si>
    <t>Dinoni Monica</t>
  </si>
  <si>
    <t>Drongovskij Nikolaj</t>
  </si>
  <si>
    <t>Košćina Jakov</t>
  </si>
  <si>
    <t>Oreb Ivana</t>
  </si>
  <si>
    <t>Radalj Ankica</t>
  </si>
  <si>
    <t>Tanase Hazuki</t>
  </si>
  <si>
    <t>Taškova Valentina</t>
  </si>
  <si>
    <t>Javni bilježnik M.Paradžik</t>
  </si>
  <si>
    <t>32379-dovjetničke i pravne usluge</t>
  </si>
  <si>
    <t>Studentski centar Split</t>
  </si>
  <si>
    <t>32377- usluge agencija, studentskog servisa</t>
  </si>
  <si>
    <t>INTELEKTUALNE I OSOBNE USLUGE</t>
  </si>
  <si>
    <t>AP SPLIT</t>
  </si>
  <si>
    <t>32382-usluge razvoja softwarea</t>
  </si>
  <si>
    <t>RAČUNALNE USLUGE</t>
  </si>
  <si>
    <t>PETRA ET PINEA j.d.o.o.</t>
  </si>
  <si>
    <t>Stari grad</t>
  </si>
  <si>
    <t>3239-  ostale usluge</t>
  </si>
  <si>
    <t>ELZA d.o.o.</t>
  </si>
  <si>
    <t>Bila košulja j.do.o.</t>
  </si>
  <si>
    <t>Mali umjetnički atelje</t>
  </si>
  <si>
    <t>Samobor</t>
  </si>
  <si>
    <t>Sonus uslužni obrt</t>
  </si>
  <si>
    <t>UMJETNIČKA ORGANIZACIJA</t>
  </si>
  <si>
    <t>OSTALE USLUGE</t>
  </si>
  <si>
    <t>RASHODI ZA USLUGE</t>
  </si>
  <si>
    <t>E DREAMS</t>
  </si>
  <si>
    <t>3241- putni troškovi osobama van radnog odnosa</t>
  </si>
  <si>
    <t>AUTO 108 J.D.O.O.</t>
  </si>
  <si>
    <t>Veljak Maja</t>
  </si>
  <si>
    <t>NAKNADA TROŠKOVA OSOBAMA IZVAN RADNOG ODNOSA</t>
  </si>
  <si>
    <t>3293-reprezentacija</t>
  </si>
  <si>
    <t>HDGPP</t>
  </si>
  <si>
    <t>3294-članarine</t>
  </si>
  <si>
    <t>EAS</t>
  </si>
  <si>
    <t>TELEGRAM obrt za trgovinu i usluge vl. Robert Delivuk</t>
  </si>
  <si>
    <t>3299- ostale isplate u slučaju smrti</t>
  </si>
  <si>
    <t>ZOOM</t>
  </si>
  <si>
    <t>3299- ostali nespomenuti rashodi</t>
  </si>
  <si>
    <t>MUZEJ ILUZIJE</t>
  </si>
  <si>
    <t>3299-ostali rashodi</t>
  </si>
  <si>
    <t>Škola za muzičke talente u Ćupriji</t>
  </si>
  <si>
    <t>OSTALI NESPOMENUTI RASHODI POSLOVANJA</t>
  </si>
  <si>
    <t>OTP BANKA DD</t>
  </si>
  <si>
    <t>3431-usluge platnog prometa</t>
  </si>
  <si>
    <t>UKUPNO ZA VELJAČA 2024.</t>
  </si>
  <si>
    <t xml:space="preserve">Način objave isplaćenog iznosa </t>
  </si>
  <si>
    <t>3111- bruto plaća za redovan rad (ukupni iznos bez bolovanja na teret HZZO)</t>
  </si>
  <si>
    <t>3121- ostali rashodi za zaposlene ( bruto iznos)</t>
  </si>
  <si>
    <t>3132- doprinos na bruto</t>
  </si>
  <si>
    <t>32121- naknada za prijevoz s posla i na posao</t>
  </si>
  <si>
    <t>3212- službeni put</t>
  </si>
  <si>
    <t>32352-zakupnine i najam objekata</t>
  </si>
  <si>
    <t>32955- novčana naknada za poslodavca zbog nezapošljavanj osoba s invaliditetom</t>
  </si>
  <si>
    <t>32412- dnevnice osobama izvan radnog odnosa</t>
  </si>
  <si>
    <t>34311-naknade banci za inozemstvo</t>
  </si>
  <si>
    <t>Ukupno utrošeno sredstava</t>
  </si>
  <si>
    <t>b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</si>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</sst>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0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4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Border="1" applyAlignment="1">
      <alignment wrapText="1"/>
    </xf>
    <xf numFmtId="0" fontId="2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4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0" borderId="1" xfId="0" applyFont="1" applyBorder="1" applyAlignment="1"/>
    <xf numFmtId="0" fontId="0" fillId="0" borderId="1" xfId="0" applyBorder="1"/>
    <xf numFmtId="0" fontId="0" fillId="0" borderId="2" xfId="0" applyBorder="1"/>
    <xf numFmtId="0" fontId="0" fillId="0" borderId="3" xfId="0" applyBorder="1" applyAlignment="1"/>
    <xf numFmtId="0" fontId="4" fillId="0" borderId="0" xfId="0" applyFont="1"/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/>
    <xf numFmtId="0" fontId="0" fillId="0" borderId="3" xfId="0" applyBorder="1" applyAlignment="1">
      <alignment horizontal="center" vertical="center"/>
    </xf>
    <xf numFmtId="0" fontId="5" fillId="0" borderId="0" xfId="0" applyFont="1" applyAlignment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4" fontId="0" fillId="0" borderId="0" xfId="0" applyNumberFormat="1" applyAlignment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" fontId="1" fillId="0" borderId="0" xfId="1" applyNumberFormat="1" applyFill="1"/>
    <xf numFmtId="4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" fontId="0" fillId="0" borderId="0" xfId="0" applyNumberFormat="1" applyFill="1" applyBorder="1"/>
    <xf numFmtId="0" fontId="0" fillId="3" borderId="2" xfId="0" applyFill="1" applyBorder="1" applyAlignment="1"/>
    <xf numFmtId="4" fontId="0" fillId="3" borderId="4" xfId="0" applyNumberForma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1" fillId="0" borderId="0" xfId="1" applyFill="1"/>
  </cellXfs>
  <cellStyles count="2">
    <cellStyle name="Dobro" xfId="1" builtinId="2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workbookViewId="0">
      <selection activeCell="E3" sqref="E3"/>
    </sheetView>
  </sheetViews>
  <sheetFormatPr defaultRowHeight="15" x14ac:dyDescent="0.25"/>
  <cols>
    <col min="2" max="2" width="49.140625" customWidth="1"/>
    <col min="3" max="3" width="13.28515625" style="1" bestFit="1" customWidth="1"/>
    <col min="4" max="4" width="13.7109375" style="2" bestFit="1" customWidth="1"/>
    <col min="5" max="5" width="27" bestFit="1" customWidth="1"/>
    <col min="6" max="6" width="16.5703125" style="3" bestFit="1" customWidth="1"/>
    <col min="7" max="7" width="82.7109375" bestFit="1" customWidth="1"/>
  </cols>
  <sheetData>
    <row r="1" spans="1:7" x14ac:dyDescent="0.25">
      <c r="B1" t="s">
        <v>0</v>
      </c>
    </row>
    <row r="2" spans="1:7" x14ac:dyDescent="0.25">
      <c r="B2" t="s">
        <v>1</v>
      </c>
    </row>
    <row r="3" spans="1:7" x14ac:dyDescent="0.25">
      <c r="B3" t="s">
        <v>2</v>
      </c>
    </row>
    <row r="4" spans="1:7" x14ac:dyDescent="0.25">
      <c r="C4" s="4" t="s">
        <v>3</v>
      </c>
      <c r="D4" s="4"/>
      <c r="E4" s="4"/>
      <c r="F4" s="4"/>
    </row>
    <row r="6" spans="1:7" ht="45" customHeight="1" x14ac:dyDescent="0.25">
      <c r="A6" s="76"/>
      <c r="B6" s="5" t="s">
        <v>4</v>
      </c>
      <c r="C6" s="6" t="s">
        <v>5</v>
      </c>
      <c r="D6" s="7" t="s">
        <v>6</v>
      </c>
      <c r="E6" s="6" t="s">
        <v>7</v>
      </c>
      <c r="F6" s="8" t="s">
        <v>8</v>
      </c>
      <c r="G6" s="6" t="s">
        <v>9</v>
      </c>
    </row>
    <row r="7" spans="1:7" ht="30" customHeight="1" x14ac:dyDescent="0.25">
      <c r="A7" s="76"/>
      <c r="B7" s="5"/>
      <c r="C7" s="6"/>
      <c r="D7" s="7"/>
      <c r="E7" s="6"/>
      <c r="F7" s="8"/>
      <c r="G7" s="6"/>
    </row>
    <row r="8" spans="1:7" x14ac:dyDescent="0.25">
      <c r="A8" s="77"/>
      <c r="B8" s="9" t="s">
        <v>10</v>
      </c>
      <c r="C8" s="10">
        <v>60174672203</v>
      </c>
      <c r="D8" s="11" t="s">
        <v>11</v>
      </c>
      <c r="E8" s="10" t="s">
        <v>12</v>
      </c>
      <c r="F8" s="12">
        <f>362.95+362.95+71</f>
        <v>796.9</v>
      </c>
      <c r="G8" s="13" t="s">
        <v>13</v>
      </c>
    </row>
    <row r="9" spans="1:7" x14ac:dyDescent="0.25">
      <c r="A9" s="77"/>
      <c r="B9" s="9" t="s">
        <v>14</v>
      </c>
      <c r="C9" s="10">
        <v>65712179914</v>
      </c>
      <c r="D9" s="11" t="s">
        <v>15</v>
      </c>
      <c r="E9" s="10" t="s">
        <v>12</v>
      </c>
      <c r="F9" s="12">
        <v>391.54</v>
      </c>
      <c r="G9" s="13" t="s">
        <v>13</v>
      </c>
    </row>
    <row r="10" spans="1:7" x14ac:dyDescent="0.25">
      <c r="A10" s="77"/>
      <c r="B10" s="9" t="s">
        <v>16</v>
      </c>
      <c r="C10" s="10">
        <v>16421430886</v>
      </c>
      <c r="D10" s="11" t="s">
        <v>17</v>
      </c>
      <c r="E10" s="10" t="s">
        <v>12</v>
      </c>
      <c r="F10" s="12">
        <v>1481.6</v>
      </c>
      <c r="G10" s="13" t="s">
        <v>13</v>
      </c>
    </row>
    <row r="11" spans="1:7" x14ac:dyDescent="0.25">
      <c r="A11" s="77"/>
      <c r="B11" s="14" t="s">
        <v>18</v>
      </c>
      <c r="C11" s="15"/>
      <c r="D11" s="15"/>
      <c r="E11" s="16"/>
      <c r="F11" s="17">
        <f>SUM(F8:F10)</f>
        <v>2670.04</v>
      </c>
      <c r="G11" s="18"/>
    </row>
    <row r="12" spans="1:7" x14ac:dyDescent="0.25">
      <c r="A12" s="77"/>
      <c r="B12" s="19" t="s">
        <v>19</v>
      </c>
      <c r="C12" s="20" t="s">
        <v>20</v>
      </c>
      <c r="D12" s="21" t="s">
        <v>20</v>
      </c>
      <c r="E12" s="22" t="s">
        <v>12</v>
      </c>
      <c r="F12" s="23">
        <v>31.34</v>
      </c>
      <c r="G12" s="24" t="s">
        <v>21</v>
      </c>
    </row>
    <row r="13" spans="1:7" x14ac:dyDescent="0.25">
      <c r="A13" s="73"/>
      <c r="B13" s="19" t="s">
        <v>22</v>
      </c>
      <c r="C13" s="25">
        <v>86357741882</v>
      </c>
      <c r="D13" s="26" t="s">
        <v>15</v>
      </c>
      <c r="E13" s="27" t="s">
        <v>12</v>
      </c>
      <c r="F13" s="28">
        <v>178.75</v>
      </c>
      <c r="G13" s="24" t="s">
        <v>21</v>
      </c>
    </row>
    <row r="14" spans="1:7" x14ac:dyDescent="0.25">
      <c r="A14" s="73"/>
      <c r="B14" s="19" t="s">
        <v>23</v>
      </c>
      <c r="C14" s="29" t="s">
        <v>24</v>
      </c>
      <c r="D14" s="26" t="s">
        <v>25</v>
      </c>
      <c r="E14" s="27" t="s">
        <v>12</v>
      </c>
      <c r="F14" s="28">
        <v>164.78</v>
      </c>
      <c r="G14" s="24" t="s">
        <v>21</v>
      </c>
    </row>
    <row r="15" spans="1:7" x14ac:dyDescent="0.25">
      <c r="A15" s="73"/>
      <c r="B15" s="19" t="s">
        <v>26</v>
      </c>
      <c r="C15" s="30">
        <v>52931027628</v>
      </c>
      <c r="D15" s="26" t="s">
        <v>15</v>
      </c>
      <c r="E15" s="27" t="s">
        <v>12</v>
      </c>
      <c r="F15" s="28">
        <v>175.8</v>
      </c>
      <c r="G15" s="24" t="s">
        <v>27</v>
      </c>
    </row>
    <row r="16" spans="1:7" ht="15" customHeight="1" x14ac:dyDescent="0.25">
      <c r="A16" s="78"/>
      <c r="B16" s="31" t="s">
        <v>28</v>
      </c>
      <c r="C16" s="32"/>
      <c r="D16" s="32"/>
      <c r="E16" s="33"/>
      <c r="F16" s="34">
        <f>SUM(F12:F15)</f>
        <v>550.67000000000007</v>
      </c>
      <c r="G16" s="35"/>
    </row>
    <row r="17" spans="1:9" s="78" customFormat="1" ht="15" customHeight="1" x14ac:dyDescent="0.25">
      <c r="B17" s="19" t="s">
        <v>29</v>
      </c>
      <c r="C17" s="30">
        <v>53696769296</v>
      </c>
      <c r="D17" s="26" t="s">
        <v>30</v>
      </c>
      <c r="E17" s="27" t="s">
        <v>12</v>
      </c>
      <c r="F17" s="28">
        <f>11.1+22.2+18.5</f>
        <v>51.8</v>
      </c>
      <c r="G17" s="24" t="s">
        <v>31</v>
      </c>
      <c r="I17"/>
    </row>
    <row r="18" spans="1:9" s="78" customFormat="1" ht="15" customHeight="1" x14ac:dyDescent="0.25">
      <c r="B18" s="19" t="s">
        <v>32</v>
      </c>
      <c r="C18" s="29" t="s">
        <v>33</v>
      </c>
      <c r="D18" s="26" t="s">
        <v>25</v>
      </c>
      <c r="E18" s="27" t="s">
        <v>12</v>
      </c>
      <c r="F18" s="28">
        <f>36.33+19.11</f>
        <v>55.44</v>
      </c>
      <c r="G18" s="24" t="s">
        <v>31</v>
      </c>
      <c r="I18"/>
    </row>
    <row r="19" spans="1:9" s="78" customFormat="1" ht="15" customHeight="1" x14ac:dyDescent="0.25">
      <c r="B19" s="19" t="s">
        <v>34</v>
      </c>
      <c r="C19" s="29" t="s">
        <v>35</v>
      </c>
      <c r="D19" s="26" t="s">
        <v>36</v>
      </c>
      <c r="E19" s="27" t="s">
        <v>12</v>
      </c>
      <c r="F19" s="28">
        <v>31.61</v>
      </c>
      <c r="G19" s="24" t="s">
        <v>31</v>
      </c>
      <c r="I19"/>
    </row>
    <row r="20" spans="1:9" s="78" customFormat="1" ht="30" x14ac:dyDescent="0.25">
      <c r="B20" s="36" t="s">
        <v>37</v>
      </c>
      <c r="C20" s="21" t="s">
        <v>20</v>
      </c>
      <c r="D20" s="21" t="s">
        <v>20</v>
      </c>
      <c r="E20" s="27" t="s">
        <v>12</v>
      </c>
      <c r="F20" s="23">
        <v>24</v>
      </c>
      <c r="G20" s="24" t="s">
        <v>31</v>
      </c>
      <c r="I20"/>
    </row>
    <row r="21" spans="1:9" ht="15" customHeight="1" x14ac:dyDescent="0.25">
      <c r="A21" s="78"/>
      <c r="B21" s="31" t="s">
        <v>38</v>
      </c>
      <c r="C21" s="32"/>
      <c r="D21" s="32"/>
      <c r="E21" s="33"/>
      <c r="F21" s="34">
        <f>SUM(F17:F20)</f>
        <v>162.85</v>
      </c>
      <c r="G21" s="35"/>
    </row>
    <row r="22" spans="1:9" ht="15" customHeight="1" x14ac:dyDescent="0.25">
      <c r="A22" s="78"/>
      <c r="B22" s="19" t="s">
        <v>39</v>
      </c>
      <c r="C22" s="30">
        <v>43965974818</v>
      </c>
      <c r="D22" s="26" t="s">
        <v>15</v>
      </c>
      <c r="E22" s="27" t="s">
        <v>12</v>
      </c>
      <c r="F22" s="28">
        <v>1994.14</v>
      </c>
      <c r="G22" s="24" t="s">
        <v>40</v>
      </c>
    </row>
    <row r="23" spans="1:9" ht="15" customHeight="1" x14ac:dyDescent="0.25">
      <c r="A23" s="78"/>
      <c r="B23" s="31" t="s">
        <v>41</v>
      </c>
      <c r="C23" s="32"/>
      <c r="D23" s="32"/>
      <c r="E23" s="33"/>
      <c r="F23" s="34">
        <f>F22</f>
        <v>1994.14</v>
      </c>
      <c r="G23" s="35"/>
    </row>
    <row r="24" spans="1:9" ht="15" customHeight="1" x14ac:dyDescent="0.25">
      <c r="A24" s="78" t="s">
        <v>156</v>
      </c>
      <c r="B24" s="19" t="s">
        <v>42</v>
      </c>
      <c r="C24" s="20">
        <v>70571833346</v>
      </c>
      <c r="D24" s="21" t="s">
        <v>43</v>
      </c>
      <c r="E24" s="22" t="s">
        <v>12</v>
      </c>
      <c r="F24" s="23">
        <f>42.47+19.51+2.82</f>
        <v>64.8</v>
      </c>
      <c r="G24" s="20" t="s">
        <v>44</v>
      </c>
      <c r="H24" s="74"/>
    </row>
    <row r="25" spans="1:9" ht="15" customHeight="1" x14ac:dyDescent="0.25">
      <c r="A25" s="78"/>
      <c r="B25" s="19" t="s">
        <v>45</v>
      </c>
      <c r="C25" s="20" t="s">
        <v>20</v>
      </c>
      <c r="D25" s="21" t="s">
        <v>20</v>
      </c>
      <c r="E25" s="22" t="s">
        <v>12</v>
      </c>
      <c r="F25" s="23">
        <f>6.66+6.66</f>
        <v>13.32</v>
      </c>
      <c r="G25" s="20" t="s">
        <v>44</v>
      </c>
      <c r="H25" s="74"/>
    </row>
    <row r="26" spans="1:9" ht="15" customHeight="1" x14ac:dyDescent="0.25">
      <c r="A26" s="78"/>
      <c r="B26" s="19" t="s">
        <v>46</v>
      </c>
      <c r="C26" s="20">
        <v>82443748182</v>
      </c>
      <c r="D26" s="21" t="s">
        <v>15</v>
      </c>
      <c r="E26" s="22" t="s">
        <v>12</v>
      </c>
      <c r="F26" s="23">
        <v>1023.75</v>
      </c>
      <c r="G26" s="20" t="s">
        <v>47</v>
      </c>
      <c r="H26" s="74"/>
    </row>
    <row r="27" spans="1:9" ht="15" customHeight="1" x14ac:dyDescent="0.25">
      <c r="A27" s="78"/>
      <c r="B27" s="19" t="s">
        <v>48</v>
      </c>
      <c r="C27" s="20">
        <v>15280395422</v>
      </c>
      <c r="D27" s="21" t="s">
        <v>25</v>
      </c>
      <c r="E27" s="22" t="s">
        <v>12</v>
      </c>
      <c r="F27" s="23">
        <v>19.5</v>
      </c>
      <c r="G27" s="20" t="s">
        <v>49</v>
      </c>
    </row>
    <row r="28" spans="1:9" ht="15" customHeight="1" x14ac:dyDescent="0.25">
      <c r="A28" s="78"/>
      <c r="B28" s="31" t="s">
        <v>50</v>
      </c>
      <c r="C28" s="32"/>
      <c r="D28" s="32"/>
      <c r="E28" s="33"/>
      <c r="F28" s="34">
        <f>SUM(F24:F27)</f>
        <v>1121.3699999999999</v>
      </c>
      <c r="G28" s="35"/>
    </row>
    <row r="29" spans="1:9" ht="15" customHeight="1" x14ac:dyDescent="0.25">
      <c r="A29" s="78"/>
      <c r="B29" s="19" t="s">
        <v>51</v>
      </c>
      <c r="C29" s="20">
        <v>30777726033</v>
      </c>
      <c r="D29" s="21" t="s">
        <v>52</v>
      </c>
      <c r="E29" s="22" t="s">
        <v>12</v>
      </c>
      <c r="F29" s="23">
        <f>300.98+212.35+112.81</f>
        <v>626.1400000000001</v>
      </c>
      <c r="G29" s="37" t="s">
        <v>53</v>
      </c>
    </row>
    <row r="30" spans="1:9" x14ac:dyDescent="0.25">
      <c r="A30" s="73"/>
      <c r="B30" s="38" t="s">
        <v>54</v>
      </c>
      <c r="C30" s="39"/>
      <c r="D30" s="39"/>
      <c r="E30" s="40"/>
      <c r="F30" s="34">
        <f>F29</f>
        <v>626.1400000000001</v>
      </c>
      <c r="G30" s="35"/>
    </row>
    <row r="31" spans="1:9" x14ac:dyDescent="0.25">
      <c r="A31" s="73"/>
      <c r="B31" s="14" t="s">
        <v>55</v>
      </c>
      <c r="C31" s="15"/>
      <c r="D31" s="15"/>
      <c r="E31" s="16"/>
      <c r="F31" s="17">
        <f>F30+F28+F23+F21+F16</f>
        <v>4455.17</v>
      </c>
      <c r="G31" s="18"/>
    </row>
    <row r="32" spans="1:9" x14ac:dyDescent="0.25">
      <c r="A32" s="73"/>
      <c r="B32" s="19" t="s">
        <v>56</v>
      </c>
      <c r="C32" s="30">
        <v>87311810356</v>
      </c>
      <c r="D32" s="26" t="s">
        <v>36</v>
      </c>
      <c r="E32" s="27" t="s">
        <v>12</v>
      </c>
      <c r="F32" s="28">
        <f>44.15+2.1+2.32</f>
        <v>48.57</v>
      </c>
      <c r="G32" s="24" t="s">
        <v>57</v>
      </c>
    </row>
    <row r="33" spans="1:7" x14ac:dyDescent="0.25">
      <c r="A33" s="73"/>
      <c r="B33" s="19" t="s">
        <v>58</v>
      </c>
      <c r="C33" s="41">
        <v>81793146560</v>
      </c>
      <c r="D33" s="26" t="s">
        <v>15</v>
      </c>
      <c r="E33" s="27" t="s">
        <v>12</v>
      </c>
      <c r="F33" s="28">
        <v>9.9</v>
      </c>
      <c r="G33" s="24" t="s">
        <v>57</v>
      </c>
    </row>
    <row r="34" spans="1:7" x14ac:dyDescent="0.25">
      <c r="A34" s="73"/>
      <c r="B34" s="19" t="s">
        <v>59</v>
      </c>
      <c r="C34" s="30">
        <v>29524210204</v>
      </c>
      <c r="D34" s="26" t="s">
        <v>15</v>
      </c>
      <c r="E34" s="27" t="s">
        <v>12</v>
      </c>
      <c r="F34" s="28">
        <v>164.81</v>
      </c>
      <c r="G34" s="24" t="s">
        <v>57</v>
      </c>
    </row>
    <row r="35" spans="1:7" x14ac:dyDescent="0.25">
      <c r="A35" s="73"/>
      <c r="B35" s="19" t="s">
        <v>60</v>
      </c>
      <c r="C35" s="30">
        <v>85821130368</v>
      </c>
      <c r="D35" s="26" t="s">
        <v>15</v>
      </c>
      <c r="E35" s="27" t="s">
        <v>12</v>
      </c>
      <c r="F35" s="28">
        <v>1.66</v>
      </c>
      <c r="G35" s="24" t="s">
        <v>57</v>
      </c>
    </row>
    <row r="36" spans="1:7" x14ac:dyDescent="0.25">
      <c r="A36" s="73"/>
      <c r="B36" s="19" t="s">
        <v>61</v>
      </c>
      <c r="C36" s="30">
        <v>69990662180</v>
      </c>
      <c r="D36" s="26" t="s">
        <v>25</v>
      </c>
      <c r="E36" s="27" t="s">
        <v>12</v>
      </c>
      <c r="F36" s="28">
        <v>137.5</v>
      </c>
      <c r="G36" s="24" t="s">
        <v>62</v>
      </c>
    </row>
    <row r="37" spans="1:7" ht="15" customHeight="1" x14ac:dyDescent="0.25">
      <c r="B37" s="38" t="s">
        <v>63</v>
      </c>
      <c r="C37" s="39"/>
      <c r="D37" s="39"/>
      <c r="E37" s="40"/>
      <c r="F37" s="34">
        <f>SUM(F32:F36)</f>
        <v>362.44</v>
      </c>
      <c r="G37" s="35"/>
    </row>
    <row r="38" spans="1:7" ht="15" customHeight="1" x14ac:dyDescent="0.25">
      <c r="B38" s="42" t="s">
        <v>64</v>
      </c>
      <c r="C38" s="30">
        <v>99675681516</v>
      </c>
      <c r="D38" s="26" t="s">
        <v>25</v>
      </c>
      <c r="E38" s="27" t="s">
        <v>12</v>
      </c>
      <c r="F38" s="28">
        <f>250+140</f>
        <v>390</v>
      </c>
      <c r="G38" s="37" t="s">
        <v>65</v>
      </c>
    </row>
    <row r="39" spans="1:7" ht="15" customHeight="1" x14ac:dyDescent="0.25">
      <c r="B39" s="43" t="s">
        <v>66</v>
      </c>
      <c r="C39" s="44">
        <v>96320385428</v>
      </c>
      <c r="D39" s="26" t="s">
        <v>25</v>
      </c>
      <c r="E39" s="27" t="s">
        <v>12</v>
      </c>
      <c r="F39" s="28">
        <v>249.75</v>
      </c>
      <c r="G39" s="37" t="s">
        <v>65</v>
      </c>
    </row>
    <row r="40" spans="1:7" ht="15" customHeight="1" x14ac:dyDescent="0.25">
      <c r="B40" s="38" t="s">
        <v>67</v>
      </c>
      <c r="C40" s="39"/>
      <c r="D40" s="39"/>
      <c r="E40" s="40"/>
      <c r="F40" s="34">
        <f>F38+F39</f>
        <v>639.75</v>
      </c>
      <c r="G40" s="35"/>
    </row>
    <row r="41" spans="1:7" ht="15" customHeight="1" x14ac:dyDescent="0.25">
      <c r="B41" s="19" t="s">
        <v>68</v>
      </c>
      <c r="C41" s="30">
        <v>68419124305</v>
      </c>
      <c r="D41" s="26" t="s">
        <v>15</v>
      </c>
      <c r="E41" s="27" t="s">
        <v>12</v>
      </c>
      <c r="F41" s="28">
        <v>21.24</v>
      </c>
      <c r="G41" s="24" t="s">
        <v>69</v>
      </c>
    </row>
    <row r="42" spans="1:7" ht="15" customHeight="1" x14ac:dyDescent="0.25">
      <c r="B42" s="38" t="s">
        <v>70</v>
      </c>
      <c r="C42" s="39"/>
      <c r="D42" s="39"/>
      <c r="E42" s="40"/>
      <c r="F42" s="34">
        <f>F41</f>
        <v>21.24</v>
      </c>
      <c r="G42" s="35"/>
    </row>
    <row r="43" spans="1:7" ht="15" customHeight="1" x14ac:dyDescent="0.25">
      <c r="B43" s="42" t="s">
        <v>71</v>
      </c>
      <c r="C43" s="30">
        <v>56826138353</v>
      </c>
      <c r="D43" s="26" t="s">
        <v>25</v>
      </c>
      <c r="E43" s="27" t="s">
        <v>12</v>
      </c>
      <c r="F43" s="28">
        <f>19.81+5.15+11.1+4.87+4.87</f>
        <v>45.8</v>
      </c>
      <c r="G43" s="24" t="s">
        <v>72</v>
      </c>
    </row>
    <row r="44" spans="1:7" ht="15" customHeight="1" x14ac:dyDescent="0.25">
      <c r="B44" s="42" t="s">
        <v>73</v>
      </c>
      <c r="C44" s="45">
        <v>38812451417</v>
      </c>
      <c r="D44" s="26" t="s">
        <v>25</v>
      </c>
      <c r="E44" s="27" t="s">
        <v>12</v>
      </c>
      <c r="F44" s="28">
        <v>192.17</v>
      </c>
      <c r="G44" s="24" t="s">
        <v>74</v>
      </c>
    </row>
    <row r="45" spans="1:7" ht="15" customHeight="1" x14ac:dyDescent="0.25">
      <c r="B45" s="42" t="s">
        <v>75</v>
      </c>
      <c r="C45" s="30">
        <v>44813350399</v>
      </c>
      <c r="D45" s="26" t="s">
        <v>76</v>
      </c>
      <c r="E45" s="27" t="s">
        <v>12</v>
      </c>
      <c r="F45" s="28">
        <v>16.53</v>
      </c>
      <c r="G45" s="24" t="s">
        <v>74</v>
      </c>
    </row>
    <row r="46" spans="1:7" ht="15" customHeight="1" x14ac:dyDescent="0.25">
      <c r="B46" s="42" t="s">
        <v>77</v>
      </c>
      <c r="C46" s="29" t="s">
        <v>78</v>
      </c>
      <c r="D46" s="26" t="s">
        <v>79</v>
      </c>
      <c r="E46" s="27" t="s">
        <v>12</v>
      </c>
      <c r="F46" s="28">
        <v>23.11</v>
      </c>
      <c r="G46" s="24" t="s">
        <v>74</v>
      </c>
    </row>
    <row r="47" spans="1:7" ht="15" customHeight="1" x14ac:dyDescent="0.25">
      <c r="B47" s="42" t="s">
        <v>80</v>
      </c>
      <c r="C47" s="30">
        <v>78755598868</v>
      </c>
      <c r="D47" s="26" t="s">
        <v>25</v>
      </c>
      <c r="E47" s="27" t="s">
        <v>12</v>
      </c>
      <c r="F47" s="28">
        <v>99.84</v>
      </c>
      <c r="G47" s="24" t="s">
        <v>81</v>
      </c>
    </row>
    <row r="48" spans="1:7" ht="15" customHeight="1" x14ac:dyDescent="0.25">
      <c r="B48" s="42" t="s">
        <v>82</v>
      </c>
      <c r="C48" s="30">
        <v>78755598868</v>
      </c>
      <c r="D48" s="26" t="s">
        <v>25</v>
      </c>
      <c r="E48" s="27" t="s">
        <v>12</v>
      </c>
      <c r="F48" s="28">
        <v>113.78</v>
      </c>
      <c r="G48" s="24" t="s">
        <v>81</v>
      </c>
    </row>
    <row r="49" spans="2:12" ht="15" customHeight="1" x14ac:dyDescent="0.25">
      <c r="B49" s="38" t="s">
        <v>83</v>
      </c>
      <c r="C49" s="39"/>
      <c r="D49" s="39"/>
      <c r="E49" s="40"/>
      <c r="F49" s="34">
        <f>SUM(F43:F48)</f>
        <v>491.2299999999999</v>
      </c>
      <c r="G49" s="35"/>
    </row>
    <row r="50" spans="2:12" ht="15" customHeight="1" x14ac:dyDescent="0.25">
      <c r="B50" s="46" t="s">
        <v>84</v>
      </c>
      <c r="C50" s="30">
        <v>25781343234</v>
      </c>
      <c r="D50" s="26" t="s">
        <v>25</v>
      </c>
      <c r="E50" s="27" t="s">
        <v>12</v>
      </c>
      <c r="F50" s="28">
        <v>2152.5</v>
      </c>
      <c r="G50" s="24" t="s">
        <v>85</v>
      </c>
    </row>
    <row r="51" spans="2:12" ht="15" customHeight="1" x14ac:dyDescent="0.25">
      <c r="B51" s="19" t="s">
        <v>86</v>
      </c>
      <c r="C51" s="30">
        <v>66486182714</v>
      </c>
      <c r="D51" s="26" t="s">
        <v>15</v>
      </c>
      <c r="E51" s="27" t="s">
        <v>12</v>
      </c>
      <c r="F51" s="28">
        <v>15.93</v>
      </c>
      <c r="G51" s="24" t="s">
        <v>85</v>
      </c>
      <c r="L51" t="s">
        <v>157</v>
      </c>
    </row>
    <row r="52" spans="2:12" ht="15" customHeight="1" x14ac:dyDescent="0.25">
      <c r="B52" s="19" t="s">
        <v>87</v>
      </c>
      <c r="C52" s="29" t="s">
        <v>88</v>
      </c>
      <c r="D52" s="26" t="s">
        <v>89</v>
      </c>
      <c r="E52" s="27" t="s">
        <v>12</v>
      </c>
      <c r="F52" s="28">
        <v>10.220000000000001</v>
      </c>
      <c r="G52" s="24" t="s">
        <v>85</v>
      </c>
    </row>
    <row r="53" spans="2:12" ht="15" customHeight="1" x14ac:dyDescent="0.25">
      <c r="B53" s="47" t="s">
        <v>90</v>
      </c>
      <c r="C53" s="44">
        <v>86181644759</v>
      </c>
      <c r="D53" s="48" t="s">
        <v>25</v>
      </c>
      <c r="E53" s="27" t="s">
        <v>12</v>
      </c>
      <c r="F53" s="28">
        <v>500</v>
      </c>
      <c r="G53" s="24" t="s">
        <v>85</v>
      </c>
    </row>
    <row r="54" spans="2:12" ht="15" customHeight="1" x14ac:dyDescent="0.25">
      <c r="B54" s="38" t="s">
        <v>91</v>
      </c>
      <c r="C54" s="39"/>
      <c r="D54" s="39"/>
      <c r="E54" s="40"/>
      <c r="F54" s="34">
        <f>SUM(F50:F53)</f>
        <v>2678.6499999999996</v>
      </c>
      <c r="G54" s="35"/>
    </row>
    <row r="55" spans="2:12" ht="15" customHeight="1" x14ac:dyDescent="0.25">
      <c r="B55" s="19" t="s">
        <v>92</v>
      </c>
      <c r="C55" s="22" t="s">
        <v>20</v>
      </c>
      <c r="D55" s="21" t="s">
        <v>20</v>
      </c>
      <c r="E55" s="22" t="s">
        <v>12</v>
      </c>
      <c r="F55" s="23">
        <v>1390.89</v>
      </c>
      <c r="G55" s="46" t="s">
        <v>93</v>
      </c>
    </row>
    <row r="56" spans="2:12" ht="15" customHeight="1" x14ac:dyDescent="0.25">
      <c r="B56" s="19" t="s">
        <v>94</v>
      </c>
      <c r="C56" s="22" t="s">
        <v>20</v>
      </c>
      <c r="D56" s="21" t="s">
        <v>20</v>
      </c>
      <c r="E56" s="22" t="s">
        <v>12</v>
      </c>
      <c r="F56" s="23">
        <v>1516.94</v>
      </c>
      <c r="G56" s="46" t="s">
        <v>93</v>
      </c>
    </row>
    <row r="57" spans="2:12" ht="15" customHeight="1" x14ac:dyDescent="0.25">
      <c r="B57" s="19" t="s">
        <v>95</v>
      </c>
      <c r="C57" s="22" t="s">
        <v>20</v>
      </c>
      <c r="D57" s="21" t="s">
        <v>20</v>
      </c>
      <c r="E57" s="22" t="s">
        <v>12</v>
      </c>
      <c r="F57" s="23">
        <v>496.22</v>
      </c>
      <c r="G57" s="46" t="s">
        <v>93</v>
      </c>
    </row>
    <row r="58" spans="2:12" ht="15" customHeight="1" x14ac:dyDescent="0.25">
      <c r="B58" s="19" t="s">
        <v>96</v>
      </c>
      <c r="C58" s="22" t="s">
        <v>20</v>
      </c>
      <c r="D58" s="21" t="s">
        <v>20</v>
      </c>
      <c r="E58" s="22" t="s">
        <v>12</v>
      </c>
      <c r="F58" s="23">
        <f>234.56+17.59</f>
        <v>252.15</v>
      </c>
      <c r="G58" s="46" t="s">
        <v>93</v>
      </c>
    </row>
    <row r="59" spans="2:12" ht="15" customHeight="1" x14ac:dyDescent="0.25">
      <c r="B59" s="19" t="s">
        <v>97</v>
      </c>
      <c r="C59" s="22" t="s">
        <v>20</v>
      </c>
      <c r="D59" s="21" t="s">
        <v>20</v>
      </c>
      <c r="E59" s="22" t="s">
        <v>12</v>
      </c>
      <c r="F59" s="23">
        <f>1128.96+84.67</f>
        <v>1213.6300000000001</v>
      </c>
      <c r="G59" s="46" t="s">
        <v>93</v>
      </c>
    </row>
    <row r="60" spans="2:12" ht="15" customHeight="1" x14ac:dyDescent="0.25">
      <c r="B60" s="19" t="s">
        <v>98</v>
      </c>
      <c r="C60" s="22" t="s">
        <v>20</v>
      </c>
      <c r="D60" s="21" t="s">
        <v>20</v>
      </c>
      <c r="E60" s="22" t="s">
        <v>12</v>
      </c>
      <c r="F60" s="23">
        <f>133.28+10</f>
        <v>143.28</v>
      </c>
      <c r="G60" s="46" t="s">
        <v>93</v>
      </c>
    </row>
    <row r="61" spans="2:12" ht="15.75" customHeight="1" x14ac:dyDescent="0.25">
      <c r="B61" s="19" t="s">
        <v>99</v>
      </c>
      <c r="C61" s="22" t="s">
        <v>20</v>
      </c>
      <c r="D61" s="21" t="s">
        <v>20</v>
      </c>
      <c r="E61" s="22" t="s">
        <v>12</v>
      </c>
      <c r="F61" s="23">
        <f>879.2+65.94</f>
        <v>945.1400000000001</v>
      </c>
      <c r="G61" s="46" t="s">
        <v>93</v>
      </c>
    </row>
    <row r="62" spans="2:12" ht="15" customHeight="1" x14ac:dyDescent="0.25">
      <c r="B62" s="19" t="s">
        <v>100</v>
      </c>
      <c r="C62" s="22" t="s">
        <v>20</v>
      </c>
      <c r="D62" s="21" t="s">
        <v>20</v>
      </c>
      <c r="E62" s="22" t="s">
        <v>12</v>
      </c>
      <c r="F62" s="23">
        <f>292.96+21.97</f>
        <v>314.92999999999995</v>
      </c>
      <c r="G62" s="46" t="s">
        <v>93</v>
      </c>
    </row>
    <row r="63" spans="2:12" ht="15" customHeight="1" x14ac:dyDescent="0.25">
      <c r="B63" s="19" t="s">
        <v>101</v>
      </c>
      <c r="C63" s="22" t="s">
        <v>20</v>
      </c>
      <c r="D63" s="21" t="s">
        <v>20</v>
      </c>
      <c r="E63" s="22" t="s">
        <v>12</v>
      </c>
      <c r="F63" s="23">
        <f>787.8+59.09</f>
        <v>846.89</v>
      </c>
      <c r="G63" s="46" t="s">
        <v>93</v>
      </c>
    </row>
    <row r="64" spans="2:12" ht="15" customHeight="1" x14ac:dyDescent="0.25">
      <c r="B64" s="19" t="s">
        <v>102</v>
      </c>
      <c r="C64" s="22" t="s">
        <v>20</v>
      </c>
      <c r="D64" s="21" t="s">
        <v>20</v>
      </c>
      <c r="E64" s="22" t="s">
        <v>12</v>
      </c>
      <c r="F64" s="23">
        <f>1200.24+90.02</f>
        <v>1290.26</v>
      </c>
      <c r="G64" s="46" t="s">
        <v>93</v>
      </c>
    </row>
    <row r="65" spans="2:10" ht="15" customHeight="1" x14ac:dyDescent="0.25">
      <c r="B65" s="19" t="s">
        <v>103</v>
      </c>
      <c r="C65" s="22" t="s">
        <v>20</v>
      </c>
      <c r="D65" s="21" t="s">
        <v>20</v>
      </c>
      <c r="E65" s="22" t="s">
        <v>12</v>
      </c>
      <c r="F65" s="23">
        <f>1050.4+40</f>
        <v>1090.4000000000001</v>
      </c>
      <c r="G65" s="46" t="s">
        <v>93</v>
      </c>
    </row>
    <row r="66" spans="2:10" ht="15" customHeight="1" x14ac:dyDescent="0.25">
      <c r="B66" s="19" t="s">
        <v>104</v>
      </c>
      <c r="C66" s="22" t="s">
        <v>20</v>
      </c>
      <c r="D66" s="21" t="s">
        <v>20</v>
      </c>
      <c r="E66" s="22" t="s">
        <v>12</v>
      </c>
      <c r="F66" s="23">
        <f>335.36+25.15</f>
        <v>360.51</v>
      </c>
      <c r="G66" s="46" t="s">
        <v>93</v>
      </c>
    </row>
    <row r="67" spans="2:10" ht="15" customHeight="1" x14ac:dyDescent="0.25">
      <c r="B67" s="19" t="s">
        <v>105</v>
      </c>
      <c r="C67" s="22" t="s">
        <v>20</v>
      </c>
      <c r="D67" s="21" t="s">
        <v>20</v>
      </c>
      <c r="E67" s="22" t="s">
        <v>12</v>
      </c>
      <c r="F67" s="23">
        <v>270.87</v>
      </c>
      <c r="G67" s="46" t="s">
        <v>93</v>
      </c>
    </row>
    <row r="68" spans="2:10" ht="15" customHeight="1" x14ac:dyDescent="0.25">
      <c r="B68" s="19" t="s">
        <v>106</v>
      </c>
      <c r="C68" s="22"/>
      <c r="D68" s="21"/>
      <c r="E68" s="22" t="s">
        <v>12</v>
      </c>
      <c r="F68" s="23">
        <v>17.62</v>
      </c>
      <c r="G68" s="46" t="s">
        <v>107</v>
      </c>
    </row>
    <row r="69" spans="2:10" ht="15" customHeight="1" x14ac:dyDescent="0.25">
      <c r="B69" s="37" t="s">
        <v>108</v>
      </c>
      <c r="C69" s="20">
        <v>25975412650</v>
      </c>
      <c r="D69" s="21" t="s">
        <v>25</v>
      </c>
      <c r="E69" s="22" t="s">
        <v>12</v>
      </c>
      <c r="F69" s="23">
        <v>447.01</v>
      </c>
      <c r="G69" s="37" t="s">
        <v>109</v>
      </c>
    </row>
    <row r="70" spans="2:10" ht="15" customHeight="1" x14ac:dyDescent="0.25">
      <c r="B70" s="38" t="s">
        <v>110</v>
      </c>
      <c r="C70" s="39"/>
      <c r="D70" s="39"/>
      <c r="E70" s="40"/>
      <c r="F70" s="34">
        <f>SUM(F55:F69)</f>
        <v>10596.740000000002</v>
      </c>
      <c r="G70" s="35"/>
    </row>
    <row r="71" spans="2:10" ht="15" customHeight="1" x14ac:dyDescent="0.25">
      <c r="B71" s="19" t="s">
        <v>111</v>
      </c>
      <c r="C71" s="49">
        <v>82888704837</v>
      </c>
      <c r="D71" s="26" t="s">
        <v>25</v>
      </c>
      <c r="E71" s="27" t="s">
        <v>12</v>
      </c>
      <c r="F71" s="28">
        <v>73</v>
      </c>
      <c r="G71" s="24" t="s">
        <v>112</v>
      </c>
    </row>
    <row r="72" spans="2:10" ht="15" customHeight="1" x14ac:dyDescent="0.25">
      <c r="B72" s="38" t="s">
        <v>113</v>
      </c>
      <c r="C72" s="39"/>
      <c r="D72" s="39"/>
      <c r="E72" s="40"/>
      <c r="F72" s="34">
        <f>F71</f>
        <v>73</v>
      </c>
      <c r="G72" s="35"/>
    </row>
    <row r="73" spans="2:10" ht="15" customHeight="1" x14ac:dyDescent="0.25">
      <c r="B73" s="42" t="s">
        <v>114</v>
      </c>
      <c r="C73" s="30">
        <v>76421785402</v>
      </c>
      <c r="D73" s="26" t="s">
        <v>115</v>
      </c>
      <c r="E73" s="27" t="s">
        <v>12</v>
      </c>
      <c r="F73" s="28">
        <v>240</v>
      </c>
      <c r="G73" s="37" t="s">
        <v>116</v>
      </c>
    </row>
    <row r="74" spans="2:10" ht="15" customHeight="1" x14ac:dyDescent="0.25">
      <c r="B74" s="19" t="s">
        <v>117</v>
      </c>
      <c r="C74" s="30">
        <v>33223934950</v>
      </c>
      <c r="D74" s="26" t="s">
        <v>25</v>
      </c>
      <c r="E74" s="27" t="s">
        <v>12</v>
      </c>
      <c r="F74" s="28">
        <v>6</v>
      </c>
      <c r="G74" s="37" t="s">
        <v>116</v>
      </c>
    </row>
    <row r="75" spans="2:10" ht="15" customHeight="1" x14ac:dyDescent="0.25">
      <c r="B75" s="47" t="s">
        <v>118</v>
      </c>
      <c r="C75" s="44">
        <v>30215485131</v>
      </c>
      <c r="D75" s="48" t="s">
        <v>25</v>
      </c>
      <c r="E75" s="27" t="s">
        <v>12</v>
      </c>
      <c r="F75" s="28">
        <v>24</v>
      </c>
      <c r="G75" s="37" t="s">
        <v>116</v>
      </c>
      <c r="J75" s="79"/>
    </row>
    <row r="76" spans="2:10" ht="15" customHeight="1" x14ac:dyDescent="0.25">
      <c r="B76" s="42" t="s">
        <v>119</v>
      </c>
      <c r="C76" s="22">
        <v>48303546284</v>
      </c>
      <c r="D76" s="21" t="s">
        <v>120</v>
      </c>
      <c r="E76" s="27" t="s">
        <v>12</v>
      </c>
      <c r="F76" s="28">
        <v>340</v>
      </c>
      <c r="G76" s="37" t="s">
        <v>116</v>
      </c>
      <c r="J76" s="79"/>
    </row>
    <row r="77" spans="2:10" ht="15" customHeight="1" x14ac:dyDescent="0.25">
      <c r="B77" s="42" t="s">
        <v>121</v>
      </c>
      <c r="C77" s="22" t="s">
        <v>20</v>
      </c>
      <c r="D77" s="21" t="s">
        <v>20</v>
      </c>
      <c r="E77" s="27" t="s">
        <v>12</v>
      </c>
      <c r="F77" s="28">
        <v>45</v>
      </c>
      <c r="G77" s="37" t="s">
        <v>116</v>
      </c>
      <c r="J77" s="79"/>
    </row>
    <row r="78" spans="2:10" ht="15" customHeight="1" x14ac:dyDescent="0.25">
      <c r="B78" s="42" t="s">
        <v>122</v>
      </c>
      <c r="C78" s="22" t="s">
        <v>20</v>
      </c>
      <c r="D78" s="21" t="s">
        <v>20</v>
      </c>
      <c r="E78" s="27" t="s">
        <v>12</v>
      </c>
      <c r="F78" s="28">
        <v>270</v>
      </c>
      <c r="G78" s="37" t="s">
        <v>116</v>
      </c>
      <c r="J78" s="79"/>
    </row>
    <row r="79" spans="2:10" ht="15" customHeight="1" x14ac:dyDescent="0.25">
      <c r="B79" s="38" t="s">
        <v>123</v>
      </c>
      <c r="C79" s="39"/>
      <c r="D79" s="39"/>
      <c r="E79" s="40"/>
      <c r="F79" s="34">
        <f>SUM(F73:F78)</f>
        <v>925</v>
      </c>
      <c r="G79" s="35"/>
      <c r="J79" s="78"/>
    </row>
    <row r="80" spans="2:10" ht="15" customHeight="1" x14ac:dyDescent="0.25">
      <c r="B80" s="50" t="s">
        <v>124</v>
      </c>
      <c r="C80" s="51"/>
      <c r="D80" s="51"/>
      <c r="E80" s="52"/>
      <c r="F80" s="17">
        <f>F79+F72+F70+F54+F49+F42+F40+F37</f>
        <v>15788.050000000001</v>
      </c>
      <c r="G80" s="18"/>
      <c r="J80" s="78"/>
    </row>
    <row r="81" spans="2:12" ht="15" customHeight="1" x14ac:dyDescent="0.25">
      <c r="B81" s="42" t="s">
        <v>125</v>
      </c>
      <c r="C81" s="30" t="s">
        <v>20</v>
      </c>
      <c r="D81" s="26" t="s">
        <v>20</v>
      </c>
      <c r="E81" s="27" t="s">
        <v>12</v>
      </c>
      <c r="F81" s="28">
        <v>554.19000000000005</v>
      </c>
      <c r="G81" s="24" t="s">
        <v>126</v>
      </c>
      <c r="J81" s="78"/>
    </row>
    <row r="82" spans="2:12" ht="14.25" customHeight="1" x14ac:dyDescent="0.25">
      <c r="B82" s="42" t="s">
        <v>127</v>
      </c>
      <c r="C82" s="30">
        <v>3808953530</v>
      </c>
      <c r="D82" s="26" t="s">
        <v>25</v>
      </c>
      <c r="E82" s="27" t="s">
        <v>12</v>
      </c>
      <c r="F82" s="28">
        <v>80</v>
      </c>
      <c r="G82" s="24" t="s">
        <v>126</v>
      </c>
      <c r="J82" s="78"/>
    </row>
    <row r="83" spans="2:12" ht="14.25" customHeight="1" x14ac:dyDescent="0.25">
      <c r="B83" s="43" t="s">
        <v>128</v>
      </c>
      <c r="C83" s="44" t="s">
        <v>20</v>
      </c>
      <c r="D83" s="48" t="s">
        <v>20</v>
      </c>
      <c r="E83" s="27" t="s">
        <v>12</v>
      </c>
      <c r="F83" s="28">
        <v>53.1</v>
      </c>
      <c r="G83" s="24" t="s">
        <v>126</v>
      </c>
    </row>
    <row r="84" spans="2:12" ht="15" customHeight="1" x14ac:dyDescent="0.25">
      <c r="B84" s="50" t="s">
        <v>129</v>
      </c>
      <c r="C84" s="51"/>
      <c r="D84" s="51"/>
      <c r="E84" s="52"/>
      <c r="F84" s="17">
        <f>SUM(F81:F83)</f>
        <v>687.29000000000008</v>
      </c>
      <c r="G84" s="18"/>
    </row>
    <row r="85" spans="2:12" ht="15" customHeight="1" x14ac:dyDescent="0.25">
      <c r="B85" s="19" t="s">
        <v>108</v>
      </c>
      <c r="C85" s="30">
        <v>25975412650</v>
      </c>
      <c r="D85" s="26" t="s">
        <v>25</v>
      </c>
      <c r="E85" s="27" t="s">
        <v>12</v>
      </c>
      <c r="F85" s="28">
        <v>1047.51</v>
      </c>
      <c r="G85" s="24" t="s">
        <v>130</v>
      </c>
    </row>
    <row r="86" spans="2:12" ht="15" customHeight="1" x14ac:dyDescent="0.25">
      <c r="B86" s="19" t="s">
        <v>131</v>
      </c>
      <c r="C86" s="30">
        <v>27047543131</v>
      </c>
      <c r="D86" s="26" t="s">
        <v>15</v>
      </c>
      <c r="E86" s="27" t="s">
        <v>12</v>
      </c>
      <c r="F86" s="28">
        <f>1680+80</f>
        <v>1760</v>
      </c>
      <c r="G86" s="24" t="s">
        <v>132</v>
      </c>
    </row>
    <row r="87" spans="2:12" ht="15" customHeight="1" x14ac:dyDescent="0.25">
      <c r="B87" s="19" t="s">
        <v>133</v>
      </c>
      <c r="C87" s="22" t="s">
        <v>20</v>
      </c>
      <c r="D87" s="21" t="s">
        <v>20</v>
      </c>
      <c r="E87" s="22" t="s">
        <v>12</v>
      </c>
      <c r="F87" s="23">
        <v>100</v>
      </c>
      <c r="G87" s="24" t="s">
        <v>132</v>
      </c>
    </row>
    <row r="88" spans="2:12" ht="18.75" customHeight="1" x14ac:dyDescent="0.25">
      <c r="B88" s="37" t="s">
        <v>134</v>
      </c>
      <c r="C88" s="22" t="s">
        <v>20</v>
      </c>
      <c r="D88" s="21" t="s">
        <v>20</v>
      </c>
      <c r="E88" s="27" t="s">
        <v>12</v>
      </c>
      <c r="F88" s="28">
        <v>11.9</v>
      </c>
      <c r="G88" s="24" t="s">
        <v>135</v>
      </c>
    </row>
    <row r="89" spans="2:12" ht="15" customHeight="1" x14ac:dyDescent="0.25">
      <c r="B89" s="19" t="s">
        <v>136</v>
      </c>
      <c r="C89" s="22" t="s">
        <v>20</v>
      </c>
      <c r="D89" s="21" t="s">
        <v>20</v>
      </c>
      <c r="E89" s="27" t="s">
        <v>12</v>
      </c>
      <c r="F89" s="28">
        <v>17.489999999999998</v>
      </c>
      <c r="G89" s="24" t="s">
        <v>137</v>
      </c>
      <c r="L89" s="3"/>
    </row>
    <row r="90" spans="2:12" ht="15" customHeight="1" x14ac:dyDescent="0.25">
      <c r="B90" s="19" t="s">
        <v>138</v>
      </c>
      <c r="C90" s="22">
        <v>22747939741</v>
      </c>
      <c r="D90" s="21" t="s">
        <v>25</v>
      </c>
      <c r="E90" s="27" t="s">
        <v>12</v>
      </c>
      <c r="F90" s="28">
        <v>103</v>
      </c>
      <c r="G90" s="37" t="s">
        <v>139</v>
      </c>
      <c r="L90" s="3"/>
    </row>
    <row r="91" spans="2:12" ht="15" customHeight="1" x14ac:dyDescent="0.25">
      <c r="B91" s="53" t="s">
        <v>140</v>
      </c>
      <c r="C91" s="22" t="s">
        <v>20</v>
      </c>
      <c r="D91" s="22" t="s">
        <v>20</v>
      </c>
      <c r="E91" s="27" t="s">
        <v>12</v>
      </c>
      <c r="F91" s="23">
        <v>500</v>
      </c>
      <c r="G91" s="37" t="s">
        <v>139</v>
      </c>
      <c r="L91" s="3"/>
    </row>
    <row r="92" spans="2:12" ht="15" customHeight="1" x14ac:dyDescent="0.25">
      <c r="B92" s="50" t="s">
        <v>141</v>
      </c>
      <c r="C92" s="51"/>
      <c r="D92" s="51"/>
      <c r="E92" s="52"/>
      <c r="F92" s="17">
        <f>SUM(F85:F91)</f>
        <v>3539.9</v>
      </c>
      <c r="G92" s="18"/>
    </row>
    <row r="93" spans="2:12" ht="15" customHeight="1" x14ac:dyDescent="0.25">
      <c r="B93" s="42" t="s">
        <v>142</v>
      </c>
      <c r="C93" s="54">
        <v>52508873833</v>
      </c>
      <c r="D93" s="26" t="s">
        <v>15</v>
      </c>
      <c r="E93" s="27" t="s">
        <v>12</v>
      </c>
      <c r="F93" s="28">
        <v>143.12</v>
      </c>
      <c r="G93" s="24" t="s">
        <v>143</v>
      </c>
    </row>
    <row r="94" spans="2:12" ht="15" customHeight="1" x14ac:dyDescent="0.25">
      <c r="B94" s="50" t="s">
        <v>141</v>
      </c>
      <c r="C94" s="51"/>
      <c r="D94" s="51"/>
      <c r="E94" s="52"/>
      <c r="F94" s="17">
        <f>F93</f>
        <v>143.12</v>
      </c>
      <c r="G94" s="18"/>
    </row>
    <row r="95" spans="2:12" ht="15" customHeight="1" x14ac:dyDescent="0.25">
      <c r="B95" s="55" t="s">
        <v>144</v>
      </c>
      <c r="C95" s="55"/>
      <c r="D95" s="55"/>
      <c r="E95" s="55"/>
      <c r="F95" s="28">
        <f>F94+F92+F84+F80+F31+F11</f>
        <v>27283.57</v>
      </c>
      <c r="G95" s="42"/>
    </row>
    <row r="97" spans="2:6" x14ac:dyDescent="0.25">
      <c r="B97" t="s">
        <v>0</v>
      </c>
    </row>
    <row r="98" spans="2:6" x14ac:dyDescent="0.25">
      <c r="B98" t="s">
        <v>1</v>
      </c>
    </row>
    <row r="99" spans="2:6" x14ac:dyDescent="0.25">
      <c r="B99" t="s">
        <v>2</v>
      </c>
    </row>
    <row r="101" spans="2:6" x14ac:dyDescent="0.25">
      <c r="B101" s="4" t="s">
        <v>3</v>
      </c>
      <c r="C101" s="4"/>
      <c r="D101" s="4"/>
      <c r="E101" s="4"/>
      <c r="F101" s="56"/>
    </row>
    <row r="103" spans="2:6" x14ac:dyDescent="0.25">
      <c r="B103" s="42" t="s">
        <v>145</v>
      </c>
      <c r="C103" s="55" t="s">
        <v>9</v>
      </c>
      <c r="D103" s="55"/>
      <c r="E103" s="55"/>
    </row>
    <row r="104" spans="2:6" ht="15" customHeight="1" x14ac:dyDescent="0.25">
      <c r="B104" s="57">
        <f>212906.09-2030.67-33615.02</f>
        <v>177260.4</v>
      </c>
      <c r="C104" s="58" t="s">
        <v>146</v>
      </c>
      <c r="D104" s="58"/>
      <c r="E104" s="58"/>
    </row>
    <row r="105" spans="2:6" x14ac:dyDescent="0.25">
      <c r="B105" s="59"/>
      <c r="C105" s="58"/>
      <c r="D105" s="58"/>
      <c r="E105" s="58"/>
    </row>
    <row r="106" spans="2:6" x14ac:dyDescent="0.25">
      <c r="B106" s="60">
        <v>2030.67</v>
      </c>
      <c r="C106" s="30" t="s">
        <v>147</v>
      </c>
      <c r="D106" s="26"/>
      <c r="E106" s="61"/>
    </row>
    <row r="107" spans="2:6" x14ac:dyDescent="0.25">
      <c r="B107" s="28">
        <v>33615.019999999997</v>
      </c>
      <c r="C107" s="62" t="s">
        <v>148</v>
      </c>
      <c r="D107" s="63"/>
      <c r="E107" s="64"/>
    </row>
    <row r="108" spans="2:6" x14ac:dyDescent="0.25">
      <c r="B108" s="28">
        <f>4066.68+163.99+51.2</f>
        <v>4281.87</v>
      </c>
      <c r="C108" s="30" t="s">
        <v>149</v>
      </c>
      <c r="D108" s="26"/>
      <c r="E108" s="42"/>
      <c r="F108" s="65"/>
    </row>
    <row r="109" spans="2:6" x14ac:dyDescent="0.25">
      <c r="B109" s="28">
        <v>1543.28</v>
      </c>
      <c r="C109" s="62" t="s">
        <v>150</v>
      </c>
      <c r="D109" s="63"/>
      <c r="E109" s="64"/>
    </row>
    <row r="110" spans="2:6" x14ac:dyDescent="0.25">
      <c r="B110" s="28">
        <f>900</f>
        <v>900</v>
      </c>
      <c r="C110" s="30" t="s">
        <v>151</v>
      </c>
      <c r="D110" s="26"/>
      <c r="E110" s="42"/>
    </row>
    <row r="111" spans="2:6" ht="19.5" customHeight="1" x14ac:dyDescent="0.25">
      <c r="B111" s="66">
        <v>280</v>
      </c>
      <c r="C111" s="67" t="s">
        <v>152</v>
      </c>
      <c r="D111" s="68"/>
      <c r="E111" s="69"/>
    </row>
    <row r="112" spans="2:6" x14ac:dyDescent="0.25">
      <c r="B112" s="28">
        <v>90</v>
      </c>
      <c r="C112" s="30" t="s">
        <v>153</v>
      </c>
      <c r="D112" s="26"/>
      <c r="E112" s="42"/>
    </row>
    <row r="113" spans="2:7" x14ac:dyDescent="0.25">
      <c r="B113" s="28">
        <f>53</f>
        <v>53</v>
      </c>
      <c r="C113" s="20" t="s">
        <v>154</v>
      </c>
      <c r="D113" s="26"/>
      <c r="E113" s="42"/>
      <c r="G113" s="3"/>
    </row>
    <row r="114" spans="2:7" x14ac:dyDescent="0.25">
      <c r="B114" s="70"/>
    </row>
    <row r="115" spans="2:7" x14ac:dyDescent="0.25">
      <c r="B115" s="3"/>
    </row>
    <row r="116" spans="2:7" x14ac:dyDescent="0.25">
      <c r="B116" s="71" t="s">
        <v>155</v>
      </c>
      <c r="C116" s="72">
        <f>SUM(B104:B113)</f>
        <v>220054.24</v>
      </c>
      <c r="D116" s="73"/>
      <c r="E116" s="74"/>
      <c r="F116" s="70"/>
      <c r="G116" s="75"/>
    </row>
    <row r="117" spans="2:7" x14ac:dyDescent="0.25">
      <c r="B117" s="3"/>
    </row>
    <row r="119" spans="2:7" x14ac:dyDescent="0.25">
      <c r="G119" s="3"/>
    </row>
  </sheetData>
  <mergeCells count="35">
    <mergeCell ref="C111:E111"/>
    <mergeCell ref="B101:E101"/>
    <mergeCell ref="C103:E103"/>
    <mergeCell ref="B104:B105"/>
    <mergeCell ref="C104:E105"/>
    <mergeCell ref="C107:E107"/>
    <mergeCell ref="C109:E109"/>
    <mergeCell ref="B42:E42"/>
    <mergeCell ref="B49:E49"/>
    <mergeCell ref="B54:E54"/>
    <mergeCell ref="B70:E70"/>
    <mergeCell ref="B72:E72"/>
    <mergeCell ref="B79:E79"/>
    <mergeCell ref="C4:F4"/>
    <mergeCell ref="G6:G7"/>
    <mergeCell ref="B11:E11"/>
    <mergeCell ref="B16:E16"/>
    <mergeCell ref="B92:E92"/>
    <mergeCell ref="B94:E94"/>
    <mergeCell ref="B95:E95"/>
    <mergeCell ref="B80:E80"/>
    <mergeCell ref="B84:E84"/>
    <mergeCell ref="B30:E30"/>
    <mergeCell ref="B31:E31"/>
    <mergeCell ref="B37:E37"/>
    <mergeCell ref="B40:E40"/>
    <mergeCell ref="F6:F7"/>
    <mergeCell ref="B21:E21"/>
    <mergeCell ref="B23:E23"/>
    <mergeCell ref="B28:E28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administracija</dc:creator>
  <cp:lastModifiedBy>administracija</cp:lastModifiedBy>
  <dcterms:created xsi:type="dcterms:W3CDTF">2024-03-19T08:35:46Z</dcterms:created>
  <dcterms:modified xsi:type="dcterms:W3CDTF">2024-03-19T08:37:06Z</dcterms:modified>
</cp:coreProperties>
</file>