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old\Jelena\JAVNA OBJAVA TROŠENJA NOVCA\objavljeno\"/>
    </mc:Choice>
  </mc:AlternateContent>
  <bookViews>
    <workbookView xWindow="0" yWindow="0" windowWidth="21570" windowHeight="8145"/>
  </bookViews>
  <sheets>
    <sheet name="OŽUJA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" l="1"/>
  <c r="F72" i="1"/>
  <c r="F47" i="1"/>
  <c r="F33" i="1"/>
  <c r="F32" i="1"/>
  <c r="F25" i="1"/>
  <c r="F20" i="1"/>
  <c r="F16" i="1"/>
  <c r="F67" i="1"/>
  <c r="F78" i="1" l="1"/>
  <c r="B102" i="1"/>
  <c r="B98" i="1"/>
  <c r="F85" i="1"/>
  <c r="F60" i="1"/>
  <c r="F61" i="1"/>
  <c r="F63" i="1"/>
  <c r="F64" i="1"/>
  <c r="F65" i="1"/>
  <c r="F62" i="1"/>
  <c r="F59" i="1"/>
  <c r="F58" i="1"/>
  <c r="F57" i="1"/>
  <c r="F56" i="1"/>
  <c r="F55" i="1"/>
  <c r="B99" i="1"/>
  <c r="B96" i="1"/>
  <c r="F82" i="1"/>
  <c r="F10" i="1"/>
  <c r="F41" i="1" l="1"/>
  <c r="F27" i="1" l="1"/>
  <c r="F21" i="1"/>
  <c r="F22" i="1"/>
  <c r="F86" i="1" l="1"/>
  <c r="C108" i="1"/>
  <c r="F83" i="1"/>
  <c r="F81" i="1"/>
  <c r="F69" i="1"/>
  <c r="F39" i="1"/>
  <c r="F37" i="1"/>
</calcChain>
</file>

<file path=xl/sharedStrings.xml><?xml version="1.0" encoding="utf-8"?>
<sst xmlns="http://schemas.openxmlformats.org/spreadsheetml/2006/main" count="328" uniqueCount="143">
  <si>
    <t>Naziv isplatitelja: Glazbena škola Josipa Hatzea</t>
  </si>
  <si>
    <t>Adresa: Trg Hrvatske bratske zajednice 3, 21000 Split</t>
  </si>
  <si>
    <t>OIB: 89701365702</t>
  </si>
  <si>
    <t>Naziv primatelja</t>
  </si>
  <si>
    <t>OIB primatelja</t>
  </si>
  <si>
    <t>Sjedište primatelja</t>
  </si>
  <si>
    <t>Naziv isplatitelja</t>
  </si>
  <si>
    <t>Način objave isplaćenog iznosa</t>
  </si>
  <si>
    <t>Vrsta rashoda i izdataka</t>
  </si>
  <si>
    <t>Dubrovnik</t>
  </si>
  <si>
    <t>Glazbena škola Josipa Hatzea</t>
  </si>
  <si>
    <t>3211-troškovi službenog puta</t>
  </si>
  <si>
    <t>Zagreb</t>
  </si>
  <si>
    <t>NAKNADA TROŠKOVA ZAPOSLENIKA</t>
  </si>
  <si>
    <t>-</t>
  </si>
  <si>
    <t>3221- uredski materijal</t>
  </si>
  <si>
    <t>Split</t>
  </si>
  <si>
    <t>UREDSKI MATERIJAL I OSTALI MATERIJALNI RASHODI</t>
  </si>
  <si>
    <t>Makro d.o.o.</t>
  </si>
  <si>
    <t>Dugopolje</t>
  </si>
  <si>
    <t>3222- trošak reprezentacije</t>
  </si>
  <si>
    <t>Tommy d.o.o.</t>
  </si>
  <si>
    <t>00278260010</t>
  </si>
  <si>
    <t>Velika Gorica</t>
  </si>
  <si>
    <t>PAULA, obrt za ugostiteljstvo i trgovinu, vl. Paula Paljuši Matić</t>
  </si>
  <si>
    <t>MATERIJALI I SIROVINE</t>
  </si>
  <si>
    <t>GRAĐA-PRODAJNI CENTRI d.o.o.</t>
  </si>
  <si>
    <t>Solin</t>
  </si>
  <si>
    <t>Obrt Dobri-ključar Barić vl. Ante Barić</t>
  </si>
  <si>
    <t>MATERIJALI ZA TEKUĆE I INVESTICIJSKO ODRŽAVANJE</t>
  </si>
  <si>
    <t>RASHODI ZA MATERIJAL I ENERGIJU</t>
  </si>
  <si>
    <t>HP-Hrvatska pošta</t>
  </si>
  <si>
    <t>3231- usluge telefona i interneta</t>
  </si>
  <si>
    <t xml:space="preserve">FINA </t>
  </si>
  <si>
    <t>USLUGE TELEFONA, POŠTE I PRIJEVOZA</t>
  </si>
  <si>
    <t>HRT</t>
  </si>
  <si>
    <t>3233- usluge promidžbe i informiranja</t>
  </si>
  <si>
    <t>USLUGE PROMIDŽBE I INFORMIRANJA</t>
  </si>
  <si>
    <t>Trogir</t>
  </si>
  <si>
    <t>ODVJETNIČKO DRUŠTVO MATULIĆ, BILIĆ I VRSALOVIĆ</t>
  </si>
  <si>
    <t>3235-zakupnine i najam objekata</t>
  </si>
  <si>
    <t>Grad Vis</t>
  </si>
  <si>
    <t>06192219703</t>
  </si>
  <si>
    <t>Vis</t>
  </si>
  <si>
    <t>Elektrotehnička škola</t>
  </si>
  <si>
    <t>ZAKUPNINE I NAJAMNINE</t>
  </si>
  <si>
    <t>3237- intelektualne i osobne usluge ( autorski ugovor, bruto iznos s doprinosima na bruto)</t>
  </si>
  <si>
    <t>Barović Frano Igor</t>
  </si>
  <si>
    <t>Bilan Korana</t>
  </si>
  <si>
    <t>Čapalija Najda</t>
  </si>
  <si>
    <t>Dinoni Monica</t>
  </si>
  <si>
    <t>Drongovskij Nikolaj</t>
  </si>
  <si>
    <t>Košćina Jakov</t>
  </si>
  <si>
    <t>Oreb Ivana</t>
  </si>
  <si>
    <t>Tanase Hazuki</t>
  </si>
  <si>
    <t>Studentski centar Split</t>
  </si>
  <si>
    <t>32377- usluge agencija, studentskog servisa</t>
  </si>
  <si>
    <t>INTELEKTUALNE I OSOBNE USLUGE</t>
  </si>
  <si>
    <t>AP SPLIT</t>
  </si>
  <si>
    <t>32382-usluge razvoja softwarea</t>
  </si>
  <si>
    <t>RAČUNALNE USLUGE</t>
  </si>
  <si>
    <t>3239-  ostale usluge</t>
  </si>
  <si>
    <t>OSTALE USLUGE</t>
  </si>
  <si>
    <t>RASHODI ZA USLUGE</t>
  </si>
  <si>
    <t>ZOOM</t>
  </si>
  <si>
    <t>3299- ostali nespomenuti rashodi</t>
  </si>
  <si>
    <t>OSTALI NESPOMENUTI RASHODI POSLOVANJA</t>
  </si>
  <si>
    <t>3431-usluge platnog prometa</t>
  </si>
  <si>
    <t xml:space="preserve">Način objave isplaćenog iznosa </t>
  </si>
  <si>
    <t>3111- bruto plaća za redovan rad (ukupni iznos bez bolovanja na teret HZZO)</t>
  </si>
  <si>
    <t>3121- ostali rashodi za zaposlene ( bruto iznos)</t>
  </si>
  <si>
    <t>3132- doprinos na bruto</t>
  </si>
  <si>
    <t>32121- naknada za prijevoz s posla i na posao</t>
  </si>
  <si>
    <t>3212- službeni put</t>
  </si>
  <si>
    <t>32352-zakupnine i najam objekata</t>
  </si>
  <si>
    <t>32955- novčana naknada za poslodavca zbog nezapošljavanj osoba s invaliditetom</t>
  </si>
  <si>
    <t>32412- dnevnice osobama izvan radnog odnosa</t>
  </si>
  <si>
    <t>34311-naknade banci za inozemstvo</t>
  </si>
  <si>
    <t>Ukupno utrošeno sredstava</t>
  </si>
  <si>
    <t>b</t>
  </si>
  <si>
    <t>Binar d.o.o.</t>
  </si>
  <si>
    <t xml:space="preserve">Hotel Laguna </t>
  </si>
  <si>
    <t>DJELO MARIJINO POKRET</t>
  </si>
  <si>
    <t>MARK 2</t>
  </si>
  <si>
    <t>GRAD TROGIR</t>
  </si>
  <si>
    <t>FLARENT D.O.O.</t>
  </si>
  <si>
    <t>IN REBUS D.O.O.</t>
  </si>
  <si>
    <t>HOSTEL 4 YOU</t>
  </si>
  <si>
    <t>FACILITY SERVICES D.O.O.</t>
  </si>
  <si>
    <t>ANDABAKA D.O.O.</t>
  </si>
  <si>
    <t>ČULIĆ ELEKTROCENTAR D.O.O.</t>
  </si>
  <si>
    <t>ELMARK GRUPA D.O.O.</t>
  </si>
  <si>
    <t>3224-materijali i dijelovi za tek. održavanje opreme</t>
  </si>
  <si>
    <t>Vodovod i kanalizacija d.o.o.</t>
  </si>
  <si>
    <t>32341- opskrba vodom</t>
  </si>
  <si>
    <t>KOMUNALNE USLUGE</t>
  </si>
  <si>
    <t>3235- zakupnina programa</t>
  </si>
  <si>
    <t>ODANOST D.O.O.</t>
  </si>
  <si>
    <t>LEA GOJAK</t>
  </si>
  <si>
    <t>VALENTINA TAŠKOVA</t>
  </si>
  <si>
    <t>NIKOLAJ DRONGOVSKIJ</t>
  </si>
  <si>
    <t>MARINKO FILIPOVIĆ</t>
  </si>
  <si>
    <t>3241-naknada troškova putovanja</t>
  </si>
  <si>
    <t>Sheets Music Plus</t>
  </si>
  <si>
    <t>Herman Beeftink - Composer</t>
  </si>
  <si>
    <t>3221-literatura</t>
  </si>
  <si>
    <t>UKUPNO ZA ožujak 2024.</t>
  </si>
  <si>
    <t>Novak Vicko</t>
  </si>
  <si>
    <t xml:space="preserve"> </t>
  </si>
  <si>
    <t>Jerkunica Anđela</t>
  </si>
  <si>
    <t>Gojak Lea</t>
  </si>
  <si>
    <t>INFORMACIJA O TROŠENJU SREDSTAVA ZA OŽUJAK 2024. GODINE</t>
  </si>
  <si>
    <t>Taškova Valentina</t>
  </si>
  <si>
    <t>Pogrmilović Bojan</t>
  </si>
  <si>
    <t>Balić Vito</t>
  </si>
  <si>
    <t>Buličić Mario</t>
  </si>
  <si>
    <t>Bošnjak Ivana</t>
  </si>
  <si>
    <t>Brčić Maroje</t>
  </si>
  <si>
    <t>Dalibaltayan Ruben</t>
  </si>
  <si>
    <t>4223- Oprema za grijanje, ventilaciju i hlađenje</t>
  </si>
  <si>
    <t>RASHODI ZA NABAVU NEFINCIJSKE IMOVINE</t>
  </si>
  <si>
    <t>3224- materijali i dijelovi za tek. održavanje građ. objekata</t>
  </si>
  <si>
    <t>OTP BANKA D.D.</t>
  </si>
  <si>
    <t>09108490750</t>
  </si>
  <si>
    <t>Dubrovnik Sun d.o.o.</t>
  </si>
  <si>
    <t>HOTEL VENEZIJA vl. Miljenka Đuzel</t>
  </si>
  <si>
    <t>AUTO-TURIST turizam d.o.o.</t>
  </si>
  <si>
    <t>97830909559</t>
  </si>
  <si>
    <t>Samobor</t>
  </si>
  <si>
    <t>EURO-INŽENJERING d.o.o.</t>
  </si>
  <si>
    <t>29459502428</t>
  </si>
  <si>
    <t>Križevci</t>
  </si>
  <si>
    <t>38791164528</t>
  </si>
  <si>
    <t>Zadar</t>
  </si>
  <si>
    <t>64747196806</t>
  </si>
  <si>
    <t>STAR BOARD D.O.O.</t>
  </si>
  <si>
    <t>29851677029</t>
  </si>
  <si>
    <t>01927380542</t>
  </si>
  <si>
    <t>85350391741</t>
  </si>
  <si>
    <t>3231-usluga prijevoza</t>
  </si>
  <si>
    <t>CVJEĆARNICA MIS vl. Ivana Radić</t>
  </si>
  <si>
    <t>OBVEZE ZA BANKARSKE USLUGE</t>
  </si>
  <si>
    <t>IMMC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</si>
</sst>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1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4" fontId="0" fillId="0" borderId="0" xfId="0" applyNumberFormat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right" wrapText="1"/>
    </xf>
    <xf numFmtId="0" fontId="0" fillId="0" borderId="1" xfId="0" applyFill="1" applyBorder="1" applyAlignment="1">
      <alignment horizontal="left" wrapText="1"/>
    </xf>
    <xf numFmtId="4" fontId="0" fillId="4" borderId="1" xfId="0" applyNumberFormat="1" applyFill="1" applyBorder="1"/>
    <xf numFmtId="0" fontId="0" fillId="4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49" fontId="0" fillId="0" borderId="1" xfId="0" applyNumberFormat="1" applyBorder="1" applyAlignment="1">
      <alignment horizontal="right"/>
    </xf>
    <xf numFmtId="0" fontId="0" fillId="0" borderId="1" xfId="0" applyBorder="1" applyAlignment="1"/>
    <xf numFmtId="4" fontId="0" fillId="3" borderId="1" xfId="0" applyNumberFormat="1" applyFill="1" applyBorder="1"/>
    <xf numFmtId="0" fontId="0" fillId="3" borderId="1" xfId="0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/>
    <xf numFmtId="0" fontId="0" fillId="0" borderId="3" xfId="0" applyBorder="1" applyAlignment="1">
      <alignment horizontal="center" vertical="center"/>
    </xf>
    <xf numFmtId="4" fontId="0" fillId="0" borderId="0" xfId="0" applyNumberFormat="1" applyAlignment="1"/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vertical="top"/>
    </xf>
    <xf numFmtId="4" fontId="1" fillId="0" borderId="0" xfId="1" applyNumberFormat="1" applyFill="1"/>
    <xf numFmtId="4" fontId="0" fillId="0" borderId="1" xfId="0" applyNumberFormat="1" applyBorder="1" applyAlignment="1">
      <alignment vertical="center"/>
    </xf>
    <xf numFmtId="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/>
    <xf numFmtId="0" fontId="1" fillId="0" borderId="0" xfId="1" applyFill="1"/>
    <xf numFmtId="4" fontId="0" fillId="3" borderId="9" xfId="0" applyNumberFormat="1" applyFill="1" applyBorder="1"/>
    <xf numFmtId="0" fontId="0" fillId="0" borderId="10" xfId="0" applyFill="1" applyBorder="1" applyAlignment="1">
      <alignment wrapText="1"/>
    </xf>
    <xf numFmtId="0" fontId="0" fillId="0" borderId="9" xfId="0" applyFill="1" applyBorder="1" applyAlignment="1">
      <alignment horizontal="left"/>
    </xf>
    <xf numFmtId="0" fontId="0" fillId="0" borderId="9" xfId="0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right" wrapText="1"/>
    </xf>
    <xf numFmtId="0" fontId="0" fillId="0" borderId="9" xfId="0" applyFill="1" applyBorder="1" applyAlignment="1">
      <alignment horizontal="left" wrapText="1"/>
    </xf>
    <xf numFmtId="4" fontId="0" fillId="4" borderId="10" xfId="0" applyNumberFormat="1" applyFill="1" applyBorder="1"/>
    <xf numFmtId="0" fontId="0" fillId="4" borderId="10" xfId="0" applyFill="1" applyBorder="1" applyAlignment="1">
      <alignment wrapText="1"/>
    </xf>
    <xf numFmtId="0" fontId="0" fillId="0" borderId="0" xfId="0" applyBorder="1"/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horizontal="center" vertical="center"/>
    </xf>
    <xf numFmtId="4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4" fontId="0" fillId="0" borderId="0" xfId="0" applyNumberFormat="1" applyFill="1"/>
    <xf numFmtId="0" fontId="0" fillId="0" borderId="0" xfId="0" applyFill="1" applyBorder="1"/>
    <xf numFmtId="0" fontId="0" fillId="3" borderId="1" xfId="0" applyFill="1" applyBorder="1" applyAlignment="1"/>
    <xf numFmtId="4" fontId="0" fillId="3" borderId="1" xfId="0" applyNumberFormat="1" applyFill="1" applyBorder="1" applyAlignment="1"/>
    <xf numFmtId="0" fontId="0" fillId="0" borderId="5" xfId="0" applyBorder="1"/>
    <xf numFmtId="0" fontId="0" fillId="0" borderId="5" xfId="0" applyFill="1" applyBorder="1" applyAlignment="1"/>
    <xf numFmtId="0" fontId="0" fillId="0" borderId="2" xfId="0" applyFill="1" applyBorder="1" applyAlignment="1">
      <alignment horizontal="left" vertical="top" wrapText="1"/>
    </xf>
    <xf numFmtId="0" fontId="1" fillId="0" borderId="0" xfId="1" applyFill="1" applyBorder="1"/>
    <xf numFmtId="0" fontId="3" fillId="0" borderId="0" xfId="0" applyFont="1" applyBorder="1" applyAlignment="1"/>
    <xf numFmtId="49" fontId="0" fillId="0" borderId="1" xfId="0" applyNumberFormat="1" applyFill="1" applyBorder="1" applyAlignment="1">
      <alignment horizontal="right" wrapText="1"/>
    </xf>
    <xf numFmtId="0" fontId="0" fillId="0" borderId="1" xfId="0" applyFill="1" applyBorder="1" applyAlignment="1">
      <alignment horizontal="right" vertical="center"/>
    </xf>
    <xf numFmtId="49" fontId="0" fillId="0" borderId="9" xfId="0" applyNumberFormat="1" applyFill="1" applyBorder="1" applyAlignment="1">
      <alignment horizontal="right" wrapText="1"/>
    </xf>
    <xf numFmtId="0" fontId="3" fillId="0" borderId="1" xfId="0" applyFont="1" applyBorder="1"/>
    <xf numFmtId="49" fontId="0" fillId="0" borderId="1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4" fontId="0" fillId="3" borderId="1" xfId="0" applyNumberFormat="1" applyFill="1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Dobro" xfId="1" builtinId="26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2"/>
  <sheetViews>
    <sheetView tabSelected="1" topLeftCell="A61" workbookViewId="0">
      <selection activeCell="G72" sqref="G72"/>
    </sheetView>
  </sheetViews>
  <sheetFormatPr defaultRowHeight="15" x14ac:dyDescent="0.25"/>
  <cols>
    <col min="2" max="2" width="49.140625" customWidth="1"/>
    <col min="3" max="3" width="13.28515625" style="1" bestFit="1" customWidth="1"/>
    <col min="4" max="4" width="13.7109375" style="2" bestFit="1" customWidth="1"/>
    <col min="5" max="5" width="27" bestFit="1" customWidth="1"/>
    <col min="6" max="6" width="16.5703125" style="3" bestFit="1" customWidth="1"/>
    <col min="7" max="7" width="82.7109375" bestFit="1" customWidth="1"/>
    <col min="8" max="8" width="9.140625" style="50"/>
    <col min="9" max="9" width="9.140625" style="58"/>
    <col min="10" max="36" width="9.140625" style="50"/>
  </cols>
  <sheetData>
    <row r="1" spans="1:36" x14ac:dyDescent="0.25">
      <c r="B1" t="s">
        <v>0</v>
      </c>
    </row>
    <row r="2" spans="1:36" x14ac:dyDescent="0.25">
      <c r="B2" t="s">
        <v>1</v>
      </c>
    </row>
    <row r="3" spans="1:36" x14ac:dyDescent="0.25">
      <c r="B3" t="s">
        <v>2</v>
      </c>
    </row>
    <row r="4" spans="1:36" x14ac:dyDescent="0.25">
      <c r="C4" s="77" t="s">
        <v>111</v>
      </c>
      <c r="D4" s="77"/>
      <c r="E4" s="77"/>
      <c r="F4" s="77"/>
    </row>
    <row r="6" spans="1:36" ht="45" customHeight="1" x14ac:dyDescent="0.25">
      <c r="A6" s="73"/>
      <c r="B6" s="74" t="s">
        <v>3</v>
      </c>
      <c r="C6" s="75" t="s">
        <v>4</v>
      </c>
      <c r="D6" s="76" t="s">
        <v>5</v>
      </c>
      <c r="E6" s="75" t="s">
        <v>6</v>
      </c>
      <c r="F6" s="87" t="s">
        <v>7</v>
      </c>
      <c r="G6" s="75" t="s">
        <v>8</v>
      </c>
    </row>
    <row r="7" spans="1:36" ht="30" customHeight="1" x14ac:dyDescent="0.25">
      <c r="A7" s="73"/>
      <c r="B7" s="74"/>
      <c r="C7" s="75"/>
      <c r="D7" s="76"/>
      <c r="E7" s="75"/>
      <c r="F7" s="87"/>
      <c r="G7" s="75"/>
    </row>
    <row r="8" spans="1:36" s="39" customFormat="1" ht="30" customHeight="1" x14ac:dyDescent="0.25">
      <c r="A8" s="35"/>
      <c r="B8" s="4" t="s">
        <v>81</v>
      </c>
      <c r="C8" s="66" t="s">
        <v>123</v>
      </c>
      <c r="D8" s="6" t="s">
        <v>12</v>
      </c>
      <c r="E8" s="5" t="s">
        <v>10</v>
      </c>
      <c r="F8" s="7">
        <v>29.8</v>
      </c>
      <c r="G8" s="8" t="s">
        <v>11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</row>
    <row r="9" spans="1:36" x14ac:dyDescent="0.25">
      <c r="A9" s="38"/>
      <c r="B9" s="4" t="s">
        <v>124</v>
      </c>
      <c r="C9" s="66">
        <v>60174672203</v>
      </c>
      <c r="D9" s="6" t="s">
        <v>9</v>
      </c>
      <c r="E9" s="5" t="s">
        <v>10</v>
      </c>
      <c r="F9" s="7">
        <v>163</v>
      </c>
      <c r="G9" s="8" t="s">
        <v>11</v>
      </c>
    </row>
    <row r="10" spans="1:36" x14ac:dyDescent="0.25">
      <c r="A10" s="38"/>
      <c r="B10" s="4" t="s">
        <v>125</v>
      </c>
      <c r="C10" s="67" t="s">
        <v>14</v>
      </c>
      <c r="D10" s="13" t="s">
        <v>14</v>
      </c>
      <c r="E10" s="5" t="s">
        <v>10</v>
      </c>
      <c r="F10" s="7">
        <f>500.8+43.7</f>
        <v>544.5</v>
      </c>
      <c r="G10" s="8" t="s">
        <v>11</v>
      </c>
    </row>
    <row r="11" spans="1:36" x14ac:dyDescent="0.25">
      <c r="A11" s="38"/>
      <c r="B11" s="43" t="s">
        <v>126</v>
      </c>
      <c r="C11" s="68" t="s">
        <v>127</v>
      </c>
      <c r="D11" s="45" t="s">
        <v>128</v>
      </c>
      <c r="E11" s="44" t="s">
        <v>10</v>
      </c>
      <c r="F11" s="46">
        <v>822</v>
      </c>
      <c r="G11" s="47" t="s">
        <v>11</v>
      </c>
    </row>
    <row r="12" spans="1:36" x14ac:dyDescent="0.25">
      <c r="A12" s="38"/>
      <c r="B12" s="43" t="s">
        <v>129</v>
      </c>
      <c r="C12" s="68" t="s">
        <v>130</v>
      </c>
      <c r="D12" s="45" t="s">
        <v>23</v>
      </c>
      <c r="E12" s="44" t="s">
        <v>10</v>
      </c>
      <c r="F12" s="46">
        <v>559</v>
      </c>
      <c r="G12" s="47" t="s">
        <v>11</v>
      </c>
    </row>
    <row r="13" spans="1:36" s="50" customFormat="1" x14ac:dyDescent="0.25">
      <c r="A13" s="38"/>
      <c r="B13" s="4" t="s">
        <v>82</v>
      </c>
      <c r="C13" s="66" t="s">
        <v>132</v>
      </c>
      <c r="D13" s="6" t="s">
        <v>131</v>
      </c>
      <c r="E13" s="44" t="s">
        <v>10</v>
      </c>
      <c r="F13" s="7">
        <v>95.79</v>
      </c>
      <c r="G13" s="47" t="s">
        <v>11</v>
      </c>
      <c r="I13" s="58"/>
    </row>
    <row r="14" spans="1:36" s="50" customFormat="1" x14ac:dyDescent="0.25">
      <c r="A14" s="38"/>
      <c r="B14" s="4" t="s">
        <v>87</v>
      </c>
      <c r="C14" s="66" t="s">
        <v>134</v>
      </c>
      <c r="D14" s="6" t="s">
        <v>133</v>
      </c>
      <c r="E14" s="44" t="s">
        <v>10</v>
      </c>
      <c r="F14" s="7">
        <v>783.5</v>
      </c>
      <c r="G14" s="47" t="s">
        <v>11</v>
      </c>
      <c r="I14" s="58"/>
    </row>
    <row r="15" spans="1:36" s="50" customFormat="1" x14ac:dyDescent="0.25">
      <c r="A15" s="38"/>
      <c r="B15" s="4" t="s">
        <v>85</v>
      </c>
      <c r="C15" s="66" t="s">
        <v>138</v>
      </c>
      <c r="D15" s="6" t="s">
        <v>16</v>
      </c>
      <c r="E15" s="5" t="s">
        <v>10</v>
      </c>
      <c r="F15" s="7">
        <v>4900</v>
      </c>
      <c r="G15" s="8" t="s">
        <v>11</v>
      </c>
      <c r="I15" s="58"/>
    </row>
    <row r="16" spans="1:36" x14ac:dyDescent="0.25">
      <c r="A16" s="38"/>
      <c r="B16" s="78" t="s">
        <v>13</v>
      </c>
      <c r="C16" s="79"/>
      <c r="D16" s="79"/>
      <c r="E16" s="80"/>
      <c r="F16" s="48">
        <f>SUM(F8:F15)</f>
        <v>7897.59</v>
      </c>
      <c r="G16" s="49"/>
    </row>
    <row r="17" spans="1:36" x14ac:dyDescent="0.25">
      <c r="A17" s="38"/>
      <c r="B17" s="11" t="s">
        <v>80</v>
      </c>
      <c r="C17" s="70" t="s">
        <v>137</v>
      </c>
      <c r="D17" s="13" t="s">
        <v>16</v>
      </c>
      <c r="E17" s="14" t="s">
        <v>10</v>
      </c>
      <c r="F17" s="15">
        <v>646.51</v>
      </c>
      <c r="G17" s="16" t="s">
        <v>15</v>
      </c>
    </row>
    <row r="18" spans="1:36" x14ac:dyDescent="0.25">
      <c r="A18" s="38"/>
      <c r="B18" s="27" t="s">
        <v>103</v>
      </c>
      <c r="C18" s="13" t="s">
        <v>14</v>
      </c>
      <c r="D18" s="13" t="s">
        <v>14</v>
      </c>
      <c r="E18" s="14" t="s">
        <v>10</v>
      </c>
      <c r="F18" s="15">
        <v>26.66</v>
      </c>
      <c r="G18" s="16" t="s">
        <v>105</v>
      </c>
    </row>
    <row r="19" spans="1:36" x14ac:dyDescent="0.25">
      <c r="A19" s="38"/>
      <c r="B19" s="69" t="s">
        <v>104</v>
      </c>
      <c r="C19" s="13" t="s">
        <v>14</v>
      </c>
      <c r="D19" s="13" t="s">
        <v>14</v>
      </c>
      <c r="E19" s="14" t="s">
        <v>10</v>
      </c>
      <c r="F19" s="15">
        <v>16.75</v>
      </c>
      <c r="G19" s="16" t="s">
        <v>105</v>
      </c>
    </row>
    <row r="20" spans="1:36" ht="15" customHeight="1" x14ac:dyDescent="0.25">
      <c r="A20" s="39"/>
      <c r="B20" s="81" t="s">
        <v>17</v>
      </c>
      <c r="C20" s="82"/>
      <c r="D20" s="82"/>
      <c r="E20" s="83"/>
      <c r="F20" s="21">
        <f>SUM(F17:F19)</f>
        <v>689.92</v>
      </c>
      <c r="G20" s="22"/>
    </row>
    <row r="21" spans="1:36" s="39" customFormat="1" ht="15" customHeight="1" x14ac:dyDescent="0.25">
      <c r="B21" s="11" t="s">
        <v>18</v>
      </c>
      <c r="C21" s="20">
        <v>53696769296</v>
      </c>
      <c r="D21" s="17" t="s">
        <v>19</v>
      </c>
      <c r="E21" s="54" t="s">
        <v>10</v>
      </c>
      <c r="F21" s="18">
        <f>22.2+22.2</f>
        <v>44.4</v>
      </c>
      <c r="G21" s="16" t="s">
        <v>20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</row>
    <row r="22" spans="1:36" s="39" customFormat="1" ht="15" customHeight="1" x14ac:dyDescent="0.25">
      <c r="B22" s="11" t="s">
        <v>21</v>
      </c>
      <c r="C22" s="19" t="s">
        <v>22</v>
      </c>
      <c r="D22" s="17" t="s">
        <v>16</v>
      </c>
      <c r="E22" s="54" t="s">
        <v>10</v>
      </c>
      <c r="F22" s="18">
        <f>12.19</f>
        <v>12.19</v>
      </c>
      <c r="G22" s="16" t="s">
        <v>20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</row>
    <row r="23" spans="1:36" s="39" customFormat="1" ht="15" customHeight="1" x14ac:dyDescent="0.25">
      <c r="B23" s="11" t="s">
        <v>135</v>
      </c>
      <c r="C23" s="19" t="s">
        <v>136</v>
      </c>
      <c r="D23" s="17" t="s">
        <v>16</v>
      </c>
      <c r="E23" s="54" t="s">
        <v>10</v>
      </c>
      <c r="F23" s="18">
        <v>201</v>
      </c>
      <c r="G23" s="16" t="s">
        <v>20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</row>
    <row r="24" spans="1:36" s="39" customFormat="1" ht="30" x14ac:dyDescent="0.25">
      <c r="B24" s="23" t="s">
        <v>24</v>
      </c>
      <c r="C24" s="13" t="s">
        <v>14</v>
      </c>
      <c r="D24" s="13" t="s">
        <v>14</v>
      </c>
      <c r="E24" s="54" t="s">
        <v>10</v>
      </c>
      <c r="F24" s="15">
        <v>24</v>
      </c>
      <c r="G24" s="16" t="s">
        <v>20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</row>
    <row r="25" spans="1:36" ht="15" customHeight="1" x14ac:dyDescent="0.25">
      <c r="A25" s="39"/>
      <c r="B25" s="81" t="s">
        <v>25</v>
      </c>
      <c r="C25" s="82"/>
      <c r="D25" s="82"/>
      <c r="E25" s="83"/>
      <c r="F25" s="21">
        <f>SUM(F21:F24)</f>
        <v>281.58999999999997</v>
      </c>
      <c r="G25" s="22"/>
    </row>
    <row r="26" spans="1:36" ht="15" customHeight="1" x14ac:dyDescent="0.25">
      <c r="A26" s="39" t="s">
        <v>79</v>
      </c>
      <c r="B26" s="11" t="s">
        <v>26</v>
      </c>
      <c r="C26" s="12">
        <v>70571833346</v>
      </c>
      <c r="D26" s="13" t="s">
        <v>27</v>
      </c>
      <c r="E26" s="14" t="s">
        <v>10</v>
      </c>
      <c r="F26" s="15">
        <v>31.52</v>
      </c>
      <c r="G26" s="12" t="s">
        <v>121</v>
      </c>
      <c r="H26" s="36"/>
    </row>
    <row r="27" spans="1:36" ht="15" customHeight="1" x14ac:dyDescent="0.25">
      <c r="A27" s="39"/>
      <c r="B27" s="11" t="s">
        <v>28</v>
      </c>
      <c r="C27" s="14" t="s">
        <v>14</v>
      </c>
      <c r="D27" s="13" t="s">
        <v>14</v>
      </c>
      <c r="E27" s="14" t="s">
        <v>10</v>
      </c>
      <c r="F27" s="15">
        <f>6.66+2.5</f>
        <v>9.16</v>
      </c>
      <c r="G27" s="12" t="s">
        <v>121</v>
      </c>
      <c r="H27" s="36"/>
    </row>
    <row r="28" spans="1:36" ht="15" customHeight="1" x14ac:dyDescent="0.25">
      <c r="A28" s="39"/>
      <c r="B28" s="27" t="s">
        <v>90</v>
      </c>
      <c r="C28" s="12">
        <v>96434662616</v>
      </c>
      <c r="D28" s="71" t="s">
        <v>27</v>
      </c>
      <c r="E28" s="14" t="s">
        <v>10</v>
      </c>
      <c r="F28" s="15">
        <v>112.86</v>
      </c>
      <c r="G28" s="12" t="s">
        <v>121</v>
      </c>
      <c r="H28" s="36"/>
    </row>
    <row r="29" spans="1:36" ht="15" customHeight="1" x14ac:dyDescent="0.25">
      <c r="A29" s="39"/>
      <c r="B29" s="27" t="s">
        <v>91</v>
      </c>
      <c r="C29" s="12">
        <v>77022388360</v>
      </c>
      <c r="D29" s="71" t="s">
        <v>12</v>
      </c>
      <c r="E29" s="14" t="s">
        <v>10</v>
      </c>
      <c r="F29" s="15">
        <v>18.04</v>
      </c>
      <c r="G29" s="12" t="s">
        <v>121</v>
      </c>
      <c r="H29" s="36"/>
    </row>
    <row r="30" spans="1:36" ht="15" customHeight="1" x14ac:dyDescent="0.25">
      <c r="A30" s="39"/>
      <c r="B30" s="27" t="s">
        <v>83</v>
      </c>
      <c r="C30" s="12">
        <v>16827857930</v>
      </c>
      <c r="D30" s="13" t="s">
        <v>16</v>
      </c>
      <c r="E30" s="14" t="s">
        <v>10</v>
      </c>
      <c r="F30" s="15">
        <v>15</v>
      </c>
      <c r="G30" s="12" t="s">
        <v>92</v>
      </c>
    </row>
    <row r="31" spans="1:36" ht="15" customHeight="1" x14ac:dyDescent="0.25">
      <c r="A31" s="39"/>
      <c r="B31" s="27" t="s">
        <v>89</v>
      </c>
      <c r="C31" s="12">
        <v>72859545484</v>
      </c>
      <c r="D31" s="13" t="s">
        <v>16</v>
      </c>
      <c r="E31" s="14" t="s">
        <v>10</v>
      </c>
      <c r="F31" s="15">
        <v>0.37</v>
      </c>
      <c r="G31" s="12" t="s">
        <v>92</v>
      </c>
    </row>
    <row r="32" spans="1:36" x14ac:dyDescent="0.25">
      <c r="A32" s="39"/>
      <c r="B32" s="81" t="s">
        <v>29</v>
      </c>
      <c r="C32" s="82"/>
      <c r="D32" s="82"/>
      <c r="E32" s="83"/>
      <c r="F32" s="21">
        <f>SUM(F26:F31)</f>
        <v>186.95</v>
      </c>
      <c r="G32" s="22"/>
    </row>
    <row r="33" spans="1:36" x14ac:dyDescent="0.25">
      <c r="A33" s="35"/>
      <c r="B33" s="84" t="s">
        <v>30</v>
      </c>
      <c r="C33" s="85"/>
      <c r="D33" s="85"/>
      <c r="E33" s="86"/>
      <c r="F33" s="9">
        <f>F32+F25+F20</f>
        <v>1158.46</v>
      </c>
      <c r="G33" s="10"/>
    </row>
    <row r="34" spans="1:36" x14ac:dyDescent="0.25">
      <c r="A34" s="35"/>
      <c r="B34" s="11" t="s">
        <v>31</v>
      </c>
      <c r="C34" s="20">
        <v>87311810356</v>
      </c>
      <c r="D34" s="17" t="s">
        <v>23</v>
      </c>
      <c r="E34" s="54" t="s">
        <v>10</v>
      </c>
      <c r="F34" s="18">
        <v>2.1</v>
      </c>
      <c r="G34" s="16" t="s">
        <v>32</v>
      </c>
    </row>
    <row r="35" spans="1:36" x14ac:dyDescent="0.25">
      <c r="A35" s="35"/>
      <c r="B35" s="11" t="s">
        <v>97</v>
      </c>
      <c r="C35" s="20">
        <v>69990662180</v>
      </c>
      <c r="D35" s="17" t="s">
        <v>16</v>
      </c>
      <c r="E35" s="54" t="s">
        <v>10</v>
      </c>
      <c r="F35" s="18">
        <v>175</v>
      </c>
      <c r="G35" s="16" t="s">
        <v>139</v>
      </c>
    </row>
    <row r="36" spans="1:36" x14ac:dyDescent="0.25">
      <c r="A36" s="35"/>
      <c r="B36" s="11" t="s">
        <v>33</v>
      </c>
      <c r="C36" s="20">
        <v>85821130368</v>
      </c>
      <c r="D36" s="17" t="s">
        <v>12</v>
      </c>
      <c r="E36" s="54" t="s">
        <v>10</v>
      </c>
      <c r="F36" s="18">
        <v>1.33</v>
      </c>
      <c r="G36" s="16" t="s">
        <v>32</v>
      </c>
    </row>
    <row r="37" spans="1:36" ht="15" customHeight="1" x14ac:dyDescent="0.25">
      <c r="B37" s="81" t="s">
        <v>34</v>
      </c>
      <c r="C37" s="82"/>
      <c r="D37" s="82"/>
      <c r="E37" s="83"/>
      <c r="F37" s="21">
        <f>SUM(F34:F36)</f>
        <v>178.43</v>
      </c>
      <c r="G37" s="22"/>
    </row>
    <row r="38" spans="1:36" ht="15" customHeight="1" x14ac:dyDescent="0.25">
      <c r="B38" s="11" t="s">
        <v>35</v>
      </c>
      <c r="C38" s="20">
        <v>68419124305</v>
      </c>
      <c r="D38" s="17" t="s">
        <v>12</v>
      </c>
      <c r="E38" s="54" t="s">
        <v>10</v>
      </c>
      <c r="F38" s="18">
        <v>21.24</v>
      </c>
      <c r="G38" s="16" t="s">
        <v>36</v>
      </c>
      <c r="I38" s="64"/>
    </row>
    <row r="39" spans="1:36" ht="15" customHeight="1" x14ac:dyDescent="0.25">
      <c r="B39" s="81" t="s">
        <v>37</v>
      </c>
      <c r="C39" s="82"/>
      <c r="D39" s="82"/>
      <c r="E39" s="83"/>
      <c r="F39" s="21">
        <f>F38</f>
        <v>21.24</v>
      </c>
      <c r="G39" s="22"/>
    </row>
    <row r="40" spans="1:36" s="39" customFormat="1" ht="15" customHeight="1" x14ac:dyDescent="0.25">
      <c r="B40" s="25" t="s">
        <v>93</v>
      </c>
      <c r="C40" s="20">
        <v>56826138353</v>
      </c>
      <c r="D40" s="17" t="s">
        <v>16</v>
      </c>
      <c r="E40" s="54" t="s">
        <v>10</v>
      </c>
      <c r="F40" s="18">
        <v>83.98</v>
      </c>
      <c r="G40" s="16" t="s">
        <v>94</v>
      </c>
      <c r="H40" s="58"/>
      <c r="I40" s="64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</row>
    <row r="41" spans="1:36" s="39" customFormat="1" ht="15" customHeight="1" x14ac:dyDescent="0.25">
      <c r="B41" s="81" t="s">
        <v>95</v>
      </c>
      <c r="C41" s="82"/>
      <c r="D41" s="82"/>
      <c r="E41" s="83"/>
      <c r="F41" s="21">
        <f>F40</f>
        <v>83.98</v>
      </c>
      <c r="G41" s="22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</row>
    <row r="42" spans="1:36" ht="15" customHeight="1" x14ac:dyDescent="0.25">
      <c r="B42" s="63" t="s">
        <v>39</v>
      </c>
      <c r="C42" s="20">
        <v>25781343234</v>
      </c>
      <c r="D42" s="72" t="s">
        <v>16</v>
      </c>
      <c r="E42" s="54" t="s">
        <v>10</v>
      </c>
      <c r="F42" s="18">
        <v>2137.5</v>
      </c>
      <c r="G42" s="16" t="s">
        <v>40</v>
      </c>
    </row>
    <row r="43" spans="1:36" ht="15" customHeight="1" x14ac:dyDescent="0.25">
      <c r="B43" s="27" t="s">
        <v>41</v>
      </c>
      <c r="C43" s="19" t="s">
        <v>42</v>
      </c>
      <c r="D43" s="72" t="s">
        <v>43</v>
      </c>
      <c r="E43" s="54" t="s">
        <v>10</v>
      </c>
      <c r="F43" s="18">
        <v>10.220000000000001</v>
      </c>
      <c r="G43" s="16" t="s">
        <v>40</v>
      </c>
    </row>
    <row r="44" spans="1:36" ht="15" customHeight="1" x14ac:dyDescent="0.25">
      <c r="B44" s="27" t="s">
        <v>44</v>
      </c>
      <c r="C44" s="20">
        <v>86181644759</v>
      </c>
      <c r="D44" s="28" t="s">
        <v>16</v>
      </c>
      <c r="E44" s="54" t="s">
        <v>10</v>
      </c>
      <c r="F44" s="18">
        <v>500</v>
      </c>
      <c r="G44" s="16" t="s">
        <v>40</v>
      </c>
    </row>
    <row r="45" spans="1:36" ht="15" customHeight="1" x14ac:dyDescent="0.25">
      <c r="B45" s="27" t="s">
        <v>84</v>
      </c>
      <c r="C45" s="20">
        <v>84400309496</v>
      </c>
      <c r="D45" s="28" t="s">
        <v>38</v>
      </c>
      <c r="E45" s="54" t="s">
        <v>10</v>
      </c>
      <c r="F45" s="18">
        <v>86.76</v>
      </c>
      <c r="G45" s="16" t="s">
        <v>40</v>
      </c>
    </row>
    <row r="46" spans="1:36" ht="15" customHeight="1" x14ac:dyDescent="0.25">
      <c r="B46" s="51" t="s">
        <v>86</v>
      </c>
      <c r="C46" s="12">
        <v>91591564577</v>
      </c>
      <c r="D46" s="52" t="s">
        <v>12</v>
      </c>
      <c r="E46" s="14" t="s">
        <v>10</v>
      </c>
      <c r="F46" s="15">
        <v>130.65</v>
      </c>
      <c r="G46" s="24" t="s">
        <v>96</v>
      </c>
      <c r="H46" s="64"/>
      <c r="I46" s="64"/>
    </row>
    <row r="47" spans="1:36" ht="15" customHeight="1" x14ac:dyDescent="0.25">
      <c r="B47" s="81" t="s">
        <v>45</v>
      </c>
      <c r="C47" s="82"/>
      <c r="D47" s="82"/>
      <c r="E47" s="83"/>
      <c r="F47" s="21">
        <f>SUM(F42:F46)</f>
        <v>2865.13</v>
      </c>
      <c r="G47" s="22"/>
    </row>
    <row r="48" spans="1:36" ht="15" customHeight="1" x14ac:dyDescent="0.25">
      <c r="B48" s="11" t="s">
        <v>112</v>
      </c>
      <c r="C48" s="14" t="s">
        <v>14</v>
      </c>
      <c r="D48" s="13" t="s">
        <v>14</v>
      </c>
      <c r="E48" s="14" t="s">
        <v>10</v>
      </c>
      <c r="F48" s="15">
        <v>785.45</v>
      </c>
      <c r="G48" s="26" t="s">
        <v>46</v>
      </c>
    </row>
    <row r="49" spans="1:7" ht="15" customHeight="1" x14ac:dyDescent="0.25">
      <c r="B49" s="11" t="s">
        <v>113</v>
      </c>
      <c r="C49" s="14" t="s">
        <v>14</v>
      </c>
      <c r="D49" s="13" t="s">
        <v>14</v>
      </c>
      <c r="E49" s="14" t="s">
        <v>10</v>
      </c>
      <c r="F49" s="15">
        <v>103.1</v>
      </c>
      <c r="G49" s="26" t="s">
        <v>46</v>
      </c>
    </row>
    <row r="50" spans="1:7" ht="15" customHeight="1" x14ac:dyDescent="0.25">
      <c r="B50" s="11" t="s">
        <v>114</v>
      </c>
      <c r="C50" s="14" t="s">
        <v>14</v>
      </c>
      <c r="D50" s="13" t="s">
        <v>14</v>
      </c>
      <c r="E50" s="14" t="s">
        <v>10</v>
      </c>
      <c r="F50" s="15">
        <v>66.22</v>
      </c>
      <c r="G50" s="26" t="s">
        <v>46</v>
      </c>
    </row>
    <row r="51" spans="1:7" ht="15" customHeight="1" x14ac:dyDescent="0.25">
      <c r="B51" s="11" t="s">
        <v>115</v>
      </c>
      <c r="C51" s="14" t="s">
        <v>14</v>
      </c>
      <c r="D51" s="13" t="s">
        <v>14</v>
      </c>
      <c r="E51" s="14" t="s">
        <v>10</v>
      </c>
      <c r="F51" s="15">
        <v>92.8</v>
      </c>
      <c r="G51" s="26" t="s">
        <v>46</v>
      </c>
    </row>
    <row r="52" spans="1:7" ht="15" customHeight="1" x14ac:dyDescent="0.25">
      <c r="B52" s="11" t="s">
        <v>116</v>
      </c>
      <c r="C52" s="14" t="s">
        <v>14</v>
      </c>
      <c r="D52" s="13" t="s">
        <v>14</v>
      </c>
      <c r="E52" s="14" t="s">
        <v>10</v>
      </c>
      <c r="F52" s="15">
        <v>1669.05</v>
      </c>
      <c r="G52" s="26" t="s">
        <v>46</v>
      </c>
    </row>
    <row r="53" spans="1:7" ht="15" customHeight="1" x14ac:dyDescent="0.25">
      <c r="B53" s="11" t="s">
        <v>117</v>
      </c>
      <c r="C53" s="14" t="s">
        <v>14</v>
      </c>
      <c r="D53" s="13" t="s">
        <v>14</v>
      </c>
      <c r="E53" s="14" t="s">
        <v>10</v>
      </c>
      <c r="F53" s="15">
        <v>1047.26</v>
      </c>
      <c r="G53" s="26" t="s">
        <v>46</v>
      </c>
    </row>
    <row r="54" spans="1:7" ht="15" customHeight="1" x14ac:dyDescent="0.25">
      <c r="B54" s="11" t="s">
        <v>118</v>
      </c>
      <c r="C54" s="14" t="s">
        <v>14</v>
      </c>
      <c r="D54" s="13" t="s">
        <v>14</v>
      </c>
      <c r="E54" s="14" t="s">
        <v>10</v>
      </c>
      <c r="F54" s="15">
        <v>2351.46</v>
      </c>
      <c r="G54" s="26" t="s">
        <v>46</v>
      </c>
    </row>
    <row r="55" spans="1:7" ht="15" customHeight="1" x14ac:dyDescent="0.25">
      <c r="B55" s="11" t="s">
        <v>47</v>
      </c>
      <c r="C55" s="14" t="s">
        <v>14</v>
      </c>
      <c r="D55" s="13" t="s">
        <v>14</v>
      </c>
      <c r="E55" s="14" t="s">
        <v>10</v>
      </c>
      <c r="F55" s="15">
        <f>234.56+17.59</f>
        <v>252.15</v>
      </c>
      <c r="G55" s="26" t="s">
        <v>46</v>
      </c>
    </row>
    <row r="56" spans="1:7" ht="15" customHeight="1" x14ac:dyDescent="0.25">
      <c r="A56" t="s">
        <v>108</v>
      </c>
      <c r="B56" s="11" t="s">
        <v>48</v>
      </c>
      <c r="C56" s="14" t="s">
        <v>14</v>
      </c>
      <c r="D56" s="13" t="s">
        <v>14</v>
      </c>
      <c r="E56" s="14" t="s">
        <v>10</v>
      </c>
      <c r="F56" s="15">
        <f>1128.96+84.67</f>
        <v>1213.6300000000001</v>
      </c>
      <c r="G56" s="26" t="s">
        <v>46</v>
      </c>
    </row>
    <row r="57" spans="1:7" ht="15" customHeight="1" x14ac:dyDescent="0.25">
      <c r="B57" s="11" t="s">
        <v>49</v>
      </c>
      <c r="C57" s="14" t="s">
        <v>14</v>
      </c>
      <c r="D57" s="13" t="s">
        <v>14</v>
      </c>
      <c r="E57" s="14" t="s">
        <v>10</v>
      </c>
      <c r="F57" s="15">
        <f>133.28+10</f>
        <v>143.28</v>
      </c>
      <c r="G57" s="26" t="s">
        <v>46</v>
      </c>
    </row>
    <row r="58" spans="1:7" ht="15.75" customHeight="1" x14ac:dyDescent="0.25">
      <c r="B58" s="11" t="s">
        <v>50</v>
      </c>
      <c r="C58" s="14" t="s">
        <v>14</v>
      </c>
      <c r="D58" s="13" t="s">
        <v>14</v>
      </c>
      <c r="E58" s="14" t="s">
        <v>10</v>
      </c>
      <c r="F58" s="15">
        <f>879.2+65.94</f>
        <v>945.1400000000001</v>
      </c>
      <c r="G58" s="26" t="s">
        <v>46</v>
      </c>
    </row>
    <row r="59" spans="1:7" ht="15" customHeight="1" x14ac:dyDescent="0.25">
      <c r="B59" s="11" t="s">
        <v>51</v>
      </c>
      <c r="C59" s="14" t="s">
        <v>14</v>
      </c>
      <c r="D59" s="13" t="s">
        <v>14</v>
      </c>
      <c r="E59" s="14" t="s">
        <v>10</v>
      </c>
      <c r="F59" s="15">
        <f>292.96+21.97</f>
        <v>314.92999999999995</v>
      </c>
      <c r="G59" s="26" t="s">
        <v>46</v>
      </c>
    </row>
    <row r="60" spans="1:7" ht="15" customHeight="1" x14ac:dyDescent="0.25">
      <c r="B60" s="11" t="s">
        <v>110</v>
      </c>
      <c r="C60" s="14" t="s">
        <v>14</v>
      </c>
      <c r="D60" s="13" t="s">
        <v>14</v>
      </c>
      <c r="E60" s="14" t="s">
        <v>10</v>
      </c>
      <c r="F60" s="15">
        <f>170.27+12.77</f>
        <v>183.04000000000002</v>
      </c>
      <c r="G60" s="26" t="s">
        <v>46</v>
      </c>
    </row>
    <row r="61" spans="1:7" ht="15" customHeight="1" x14ac:dyDescent="0.25">
      <c r="B61" s="11" t="s">
        <v>109</v>
      </c>
      <c r="C61" s="14" t="s">
        <v>14</v>
      </c>
      <c r="D61" s="14" t="s">
        <v>14</v>
      </c>
      <c r="E61" s="14" t="s">
        <v>10</v>
      </c>
      <c r="F61" s="15">
        <f>886.92+66.52</f>
        <v>953.43999999999994</v>
      </c>
      <c r="G61" s="26" t="s">
        <v>46</v>
      </c>
    </row>
    <row r="62" spans="1:7" ht="15" customHeight="1" x14ac:dyDescent="0.25">
      <c r="B62" s="11" t="s">
        <v>52</v>
      </c>
      <c r="C62" s="14" t="s">
        <v>14</v>
      </c>
      <c r="D62" s="13" t="s">
        <v>14</v>
      </c>
      <c r="E62" s="14" t="s">
        <v>10</v>
      </c>
      <c r="F62" s="15">
        <f>787.8+59.09</f>
        <v>846.89</v>
      </c>
      <c r="G62" s="26" t="s">
        <v>46</v>
      </c>
    </row>
    <row r="63" spans="1:7" ht="15" customHeight="1" x14ac:dyDescent="0.25">
      <c r="B63" s="11" t="s">
        <v>107</v>
      </c>
      <c r="C63" s="14" t="s">
        <v>14</v>
      </c>
      <c r="D63" s="13" t="s">
        <v>14</v>
      </c>
      <c r="E63" s="14" t="s">
        <v>10</v>
      </c>
      <c r="F63" s="15">
        <f>121.48+9.11</f>
        <v>130.59</v>
      </c>
      <c r="G63" s="26" t="s">
        <v>46</v>
      </c>
    </row>
    <row r="64" spans="1:7" ht="15" customHeight="1" x14ac:dyDescent="0.25">
      <c r="B64" s="11" t="s">
        <v>53</v>
      </c>
      <c r="C64" s="14" t="s">
        <v>14</v>
      </c>
      <c r="D64" s="13" t="s">
        <v>14</v>
      </c>
      <c r="E64" s="14" t="s">
        <v>10</v>
      </c>
      <c r="F64" s="15">
        <f>1066.88+80.02</f>
        <v>1146.9000000000001</v>
      </c>
      <c r="G64" s="26" t="s">
        <v>46</v>
      </c>
    </row>
    <row r="65" spans="1:36" ht="15" customHeight="1" x14ac:dyDescent="0.25">
      <c r="B65" s="11" t="s">
        <v>54</v>
      </c>
      <c r="C65" s="14" t="s">
        <v>14</v>
      </c>
      <c r="D65" s="13" t="s">
        <v>14</v>
      </c>
      <c r="E65" s="14" t="s">
        <v>10</v>
      </c>
      <c r="F65" s="15">
        <f>335.36+25.15</f>
        <v>360.51</v>
      </c>
      <c r="G65" s="26" t="s">
        <v>46</v>
      </c>
    </row>
    <row r="66" spans="1:36" ht="15" customHeight="1" x14ac:dyDescent="0.25">
      <c r="B66" s="24" t="s">
        <v>55</v>
      </c>
      <c r="C66" s="12">
        <v>25975412650</v>
      </c>
      <c r="D66" s="13" t="s">
        <v>16</v>
      </c>
      <c r="E66" s="14" t="s">
        <v>10</v>
      </c>
      <c r="F66" s="15">
        <v>1466.31</v>
      </c>
      <c r="G66" s="24" t="s">
        <v>56</v>
      </c>
    </row>
    <row r="67" spans="1:36" ht="15" customHeight="1" x14ac:dyDescent="0.25">
      <c r="B67" s="81" t="s">
        <v>57</v>
      </c>
      <c r="C67" s="82"/>
      <c r="D67" s="82"/>
      <c r="E67" s="83"/>
      <c r="F67" s="21">
        <f>SUM(F48:F66)</f>
        <v>14072.15</v>
      </c>
      <c r="G67" s="22"/>
    </row>
    <row r="68" spans="1:36" ht="15" customHeight="1" x14ac:dyDescent="0.25">
      <c r="B68" s="11" t="s">
        <v>58</v>
      </c>
      <c r="C68" s="65">
        <v>82888704837</v>
      </c>
      <c r="D68" s="17" t="s">
        <v>16</v>
      </c>
      <c r="E68" s="54" t="s">
        <v>10</v>
      </c>
      <c r="F68" s="18">
        <v>104.54</v>
      </c>
      <c r="G68" s="16" t="s">
        <v>59</v>
      </c>
    </row>
    <row r="69" spans="1:36" ht="15" customHeight="1" x14ac:dyDescent="0.25">
      <c r="A69" s="61"/>
      <c r="B69" s="88" t="s">
        <v>60</v>
      </c>
      <c r="C69" s="89"/>
      <c r="D69" s="89"/>
      <c r="E69" s="90"/>
      <c r="F69" s="41">
        <f>F68</f>
        <v>104.54</v>
      </c>
      <c r="G69" s="22"/>
    </row>
    <row r="70" spans="1:36" s="12" customFormat="1" ht="15" customHeight="1" x14ac:dyDescent="0.25">
      <c r="A70" s="62"/>
      <c r="B70" s="12" t="s">
        <v>80</v>
      </c>
      <c r="C70" s="70" t="s">
        <v>137</v>
      </c>
      <c r="D70" s="14" t="s">
        <v>16</v>
      </c>
      <c r="E70" s="54" t="s">
        <v>10</v>
      </c>
      <c r="F70" s="12">
        <v>6.63</v>
      </c>
      <c r="G70" s="42" t="s">
        <v>61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</row>
    <row r="71" spans="1:36" ht="15" customHeight="1" x14ac:dyDescent="0.25">
      <c r="A71" s="61"/>
      <c r="B71" s="27" t="s">
        <v>140</v>
      </c>
      <c r="C71" s="54" t="s">
        <v>14</v>
      </c>
      <c r="D71" s="28" t="s">
        <v>14</v>
      </c>
      <c r="E71" s="54" t="s">
        <v>10</v>
      </c>
      <c r="F71" s="18">
        <v>70</v>
      </c>
      <c r="G71" s="24" t="s">
        <v>61</v>
      </c>
      <c r="J71" s="64"/>
    </row>
    <row r="72" spans="1:36" ht="15" customHeight="1" x14ac:dyDescent="0.25">
      <c r="B72" s="81" t="s">
        <v>62</v>
      </c>
      <c r="C72" s="82"/>
      <c r="D72" s="82"/>
      <c r="E72" s="83"/>
      <c r="F72" s="21">
        <f>SUM(F70:F71)</f>
        <v>76.63</v>
      </c>
      <c r="G72" s="22"/>
      <c r="J72" s="58"/>
    </row>
    <row r="73" spans="1:36" ht="15" customHeight="1" x14ac:dyDescent="0.25">
      <c r="B73" s="14" t="s">
        <v>98</v>
      </c>
      <c r="C73" s="14" t="s">
        <v>14</v>
      </c>
      <c r="D73" s="13" t="s">
        <v>14</v>
      </c>
      <c r="E73" s="54" t="s">
        <v>10</v>
      </c>
      <c r="F73" s="15">
        <v>164.09</v>
      </c>
      <c r="G73" s="24" t="s">
        <v>102</v>
      </c>
      <c r="J73" s="58"/>
    </row>
    <row r="74" spans="1:36" ht="15" customHeight="1" x14ac:dyDescent="0.25">
      <c r="B74" s="14" t="s">
        <v>99</v>
      </c>
      <c r="C74" s="14" t="s">
        <v>14</v>
      </c>
      <c r="D74" s="13" t="s">
        <v>14</v>
      </c>
      <c r="E74" s="54" t="s">
        <v>10</v>
      </c>
      <c r="F74" s="15">
        <v>252.36</v>
      </c>
      <c r="G74" s="24" t="s">
        <v>102</v>
      </c>
      <c r="J74" s="58"/>
    </row>
    <row r="75" spans="1:36" ht="15" customHeight="1" x14ac:dyDescent="0.25">
      <c r="B75" s="14" t="s">
        <v>100</v>
      </c>
      <c r="C75" s="14" t="s">
        <v>14</v>
      </c>
      <c r="D75" s="13" t="s">
        <v>14</v>
      </c>
      <c r="E75" s="54" t="s">
        <v>10</v>
      </c>
      <c r="F75" s="15">
        <v>90</v>
      </c>
      <c r="G75" s="24" t="s">
        <v>102</v>
      </c>
      <c r="J75" s="58"/>
    </row>
    <row r="76" spans="1:36" ht="15" customHeight="1" x14ac:dyDescent="0.25">
      <c r="B76" s="14" t="s">
        <v>101</v>
      </c>
      <c r="C76" s="14"/>
      <c r="D76" s="14"/>
      <c r="E76" s="54" t="s">
        <v>10</v>
      </c>
      <c r="F76" s="15">
        <v>185</v>
      </c>
      <c r="G76" s="24" t="s">
        <v>102</v>
      </c>
      <c r="J76" s="58"/>
    </row>
    <row r="77" spans="1:36" ht="15" customHeight="1" x14ac:dyDescent="0.25">
      <c r="B77" s="81" t="s">
        <v>13</v>
      </c>
      <c r="C77" s="82"/>
      <c r="D77" s="82"/>
      <c r="E77" s="83"/>
      <c r="F77" s="21">
        <f>SUM(F73:F76)</f>
        <v>691.45</v>
      </c>
      <c r="G77" s="22"/>
      <c r="J77" s="58"/>
    </row>
    <row r="78" spans="1:36" ht="14.25" customHeight="1" x14ac:dyDescent="0.25">
      <c r="B78" s="84" t="s">
        <v>63</v>
      </c>
      <c r="C78" s="85"/>
      <c r="D78" s="85"/>
      <c r="E78" s="86"/>
      <c r="F78" s="9">
        <f>F72+F69+F67+F47+F39+F37+F77</f>
        <v>18009.570000000003</v>
      </c>
      <c r="G78" s="10"/>
      <c r="J78" s="58"/>
    </row>
    <row r="79" spans="1:36" ht="15" customHeight="1" x14ac:dyDescent="0.25">
      <c r="B79" s="11" t="s">
        <v>64</v>
      </c>
      <c r="C79" s="14" t="s">
        <v>14</v>
      </c>
      <c r="D79" s="13" t="s">
        <v>14</v>
      </c>
      <c r="E79" s="54" t="s">
        <v>10</v>
      </c>
      <c r="F79" s="18">
        <v>17.489999999999998</v>
      </c>
      <c r="G79" s="16" t="s">
        <v>65</v>
      </c>
      <c r="L79" s="53"/>
    </row>
    <row r="80" spans="1:36" ht="15" customHeight="1" x14ac:dyDescent="0.25">
      <c r="B80" s="11" t="s">
        <v>142</v>
      </c>
      <c r="C80" s="14" t="s">
        <v>14</v>
      </c>
      <c r="D80" s="13" t="s">
        <v>14</v>
      </c>
      <c r="E80" s="56" t="s">
        <v>10</v>
      </c>
      <c r="F80" s="18">
        <v>228</v>
      </c>
      <c r="G80" s="16" t="s">
        <v>65</v>
      </c>
      <c r="L80" s="53"/>
    </row>
    <row r="81" spans="2:9" ht="15" customHeight="1" x14ac:dyDescent="0.25">
      <c r="B81" s="84" t="s">
        <v>66</v>
      </c>
      <c r="C81" s="85"/>
      <c r="D81" s="85"/>
      <c r="E81" s="86"/>
      <c r="F81" s="9">
        <f>SUM(F79:F79)</f>
        <v>17.489999999999998</v>
      </c>
      <c r="G81" s="10"/>
    </row>
    <row r="82" spans="2:9" ht="15" customHeight="1" x14ac:dyDescent="0.25">
      <c r="B82" s="25" t="s">
        <v>122</v>
      </c>
      <c r="C82" s="55">
        <v>52508873833</v>
      </c>
      <c r="D82" s="17" t="s">
        <v>12</v>
      </c>
      <c r="E82" s="54" t="s">
        <v>10</v>
      </c>
      <c r="F82" s="18">
        <f>145.12</f>
        <v>145.12</v>
      </c>
      <c r="G82" s="16" t="s">
        <v>67</v>
      </c>
      <c r="I82" s="64"/>
    </row>
    <row r="83" spans="2:9" ht="15" customHeight="1" x14ac:dyDescent="0.25">
      <c r="B83" s="84" t="s">
        <v>141</v>
      </c>
      <c r="C83" s="85"/>
      <c r="D83" s="85"/>
      <c r="E83" s="86"/>
      <c r="F83" s="9">
        <f>F82</f>
        <v>145.12</v>
      </c>
      <c r="G83" s="10"/>
    </row>
    <row r="84" spans="2:9" ht="15" customHeight="1" x14ac:dyDescent="0.25">
      <c r="B84" s="54" t="s">
        <v>88</v>
      </c>
      <c r="C84" s="14"/>
      <c r="D84" s="14"/>
      <c r="E84" s="54" t="s">
        <v>10</v>
      </c>
      <c r="F84" s="15">
        <v>668.84</v>
      </c>
      <c r="G84" s="24" t="s">
        <v>119</v>
      </c>
    </row>
    <row r="85" spans="2:9" ht="15" customHeight="1" x14ac:dyDescent="0.25">
      <c r="B85" s="85" t="s">
        <v>120</v>
      </c>
      <c r="C85" s="85"/>
      <c r="D85" s="85"/>
      <c r="E85" s="86"/>
      <c r="F85" s="9">
        <f>F84</f>
        <v>668.84</v>
      </c>
      <c r="G85" s="10"/>
    </row>
    <row r="86" spans="2:9" ht="15" customHeight="1" x14ac:dyDescent="0.25">
      <c r="B86" s="94" t="s">
        <v>106</v>
      </c>
      <c r="C86" s="94"/>
      <c r="D86" s="94"/>
      <c r="E86" s="94"/>
      <c r="F86" s="18">
        <f>F83+F81+F78+F33+F16+F85</f>
        <v>27897.070000000003</v>
      </c>
      <c r="G86" s="25"/>
    </row>
    <row r="87" spans="2:9" ht="15" customHeight="1" x14ac:dyDescent="0.25">
      <c r="B87" s="38"/>
      <c r="C87" s="38"/>
      <c r="D87" s="38"/>
      <c r="E87" s="38"/>
      <c r="F87" s="53"/>
      <c r="G87" s="50"/>
    </row>
    <row r="89" spans="2:9" x14ac:dyDescent="0.25">
      <c r="B89" t="s">
        <v>0</v>
      </c>
    </row>
    <row r="90" spans="2:9" x14ac:dyDescent="0.25">
      <c r="B90" t="s">
        <v>1</v>
      </c>
    </row>
    <row r="91" spans="2:9" x14ac:dyDescent="0.25">
      <c r="B91" t="s">
        <v>2</v>
      </c>
    </row>
    <row r="92" spans="2:9" x14ac:dyDescent="0.25">
      <c r="G92" s="39"/>
    </row>
    <row r="93" spans="2:9" x14ac:dyDescent="0.25">
      <c r="B93" s="77" t="s">
        <v>111</v>
      </c>
      <c r="C93" s="77"/>
      <c r="D93" s="77"/>
      <c r="E93" s="77"/>
      <c r="F93" s="29"/>
      <c r="G93" s="39"/>
    </row>
    <row r="94" spans="2:9" x14ac:dyDescent="0.25">
      <c r="G94" s="39"/>
    </row>
    <row r="95" spans="2:9" x14ac:dyDescent="0.25">
      <c r="B95" s="25" t="s">
        <v>68</v>
      </c>
      <c r="C95" s="94" t="s">
        <v>8</v>
      </c>
      <c r="D95" s="94"/>
      <c r="E95" s="94"/>
      <c r="G95" s="39"/>
    </row>
    <row r="96" spans="2:9" ht="15" customHeight="1" x14ac:dyDescent="0.25">
      <c r="B96" s="95">
        <f>5127.73+203768.11</f>
        <v>208895.84</v>
      </c>
      <c r="C96" s="97" t="s">
        <v>69</v>
      </c>
      <c r="D96" s="97"/>
      <c r="E96" s="97"/>
      <c r="G96" s="39"/>
    </row>
    <row r="97" spans="2:7" x14ac:dyDescent="0.25">
      <c r="B97" s="96"/>
      <c r="C97" s="97"/>
      <c r="D97" s="97"/>
      <c r="E97" s="97"/>
      <c r="G97" s="39"/>
    </row>
    <row r="98" spans="2:7" x14ac:dyDescent="0.25">
      <c r="B98" s="30">
        <f>300+818.9+12100</f>
        <v>13218.9</v>
      </c>
      <c r="C98" s="20" t="s">
        <v>70</v>
      </c>
      <c r="D98" s="17"/>
      <c r="E98" s="31"/>
      <c r="G98" s="39"/>
    </row>
    <row r="99" spans="2:7" x14ac:dyDescent="0.25">
      <c r="B99" s="18">
        <f>853.01+33621.72</f>
        <v>34474.730000000003</v>
      </c>
      <c r="C99" s="98" t="s">
        <v>71</v>
      </c>
      <c r="D99" s="99"/>
      <c r="E99" s="100"/>
      <c r="G99" s="39"/>
    </row>
    <row r="100" spans="2:7" x14ac:dyDescent="0.25">
      <c r="B100" s="18">
        <v>3952.44</v>
      </c>
      <c r="C100" s="20" t="s">
        <v>72</v>
      </c>
      <c r="D100" s="17"/>
      <c r="E100" s="25"/>
      <c r="F100" s="32"/>
      <c r="G100" s="40"/>
    </row>
    <row r="101" spans="2:7" x14ac:dyDescent="0.25">
      <c r="B101" s="18">
        <v>2503.3200000000002</v>
      </c>
      <c r="C101" s="98" t="s">
        <v>73</v>
      </c>
      <c r="D101" s="99"/>
      <c r="E101" s="100"/>
      <c r="G101" s="39"/>
    </row>
    <row r="102" spans="2:7" x14ac:dyDescent="0.25">
      <c r="B102" s="18">
        <f>900</f>
        <v>900</v>
      </c>
      <c r="C102" s="20" t="s">
        <v>74</v>
      </c>
      <c r="D102" s="17"/>
      <c r="E102" s="25"/>
      <c r="G102" s="40"/>
    </row>
    <row r="103" spans="2:7" ht="19.5" customHeight="1" x14ac:dyDescent="0.25">
      <c r="B103" s="33">
        <v>280</v>
      </c>
      <c r="C103" s="91" t="s">
        <v>75</v>
      </c>
      <c r="D103" s="92"/>
      <c r="E103" s="93"/>
      <c r="G103" s="40"/>
    </row>
    <row r="104" spans="2:7" x14ac:dyDescent="0.25">
      <c r="B104" s="18">
        <v>76.930000000000007</v>
      </c>
      <c r="C104" s="20" t="s">
        <v>76</v>
      </c>
      <c r="D104" s="17"/>
      <c r="E104" s="25"/>
      <c r="G104" s="39"/>
    </row>
    <row r="105" spans="2:7" x14ac:dyDescent="0.25">
      <c r="B105" s="18">
        <v>19</v>
      </c>
      <c r="C105" s="12" t="s">
        <v>77</v>
      </c>
      <c r="D105" s="17"/>
      <c r="E105" s="25"/>
      <c r="G105" s="57"/>
    </row>
    <row r="106" spans="2:7" x14ac:dyDescent="0.25">
      <c r="B106" s="34"/>
      <c r="G106" s="39"/>
    </row>
    <row r="107" spans="2:7" x14ac:dyDescent="0.25">
      <c r="B107" s="3"/>
      <c r="G107" s="39"/>
    </row>
    <row r="108" spans="2:7" x14ac:dyDescent="0.25">
      <c r="B108" s="59" t="s">
        <v>78</v>
      </c>
      <c r="C108" s="60">
        <f>SUM(B96:B105)</f>
        <v>264321.15999999997</v>
      </c>
      <c r="D108" s="35"/>
      <c r="E108" s="36"/>
      <c r="F108" s="34"/>
      <c r="G108" s="37"/>
    </row>
    <row r="109" spans="2:7" x14ac:dyDescent="0.25">
      <c r="B109" s="3"/>
      <c r="G109" s="39"/>
    </row>
    <row r="110" spans="2:7" x14ac:dyDescent="0.25">
      <c r="G110" s="39"/>
    </row>
    <row r="111" spans="2:7" x14ac:dyDescent="0.25">
      <c r="G111" s="57"/>
    </row>
    <row r="112" spans="2:7" x14ac:dyDescent="0.25">
      <c r="G112" s="39"/>
    </row>
  </sheetData>
  <mergeCells count="33">
    <mergeCell ref="B41:E41"/>
    <mergeCell ref="B83:E83"/>
    <mergeCell ref="B86:E86"/>
    <mergeCell ref="B85:E85"/>
    <mergeCell ref="B69:E69"/>
    <mergeCell ref="C103:E103"/>
    <mergeCell ref="B93:E93"/>
    <mergeCell ref="C95:E95"/>
    <mergeCell ref="B96:B97"/>
    <mergeCell ref="C96:E97"/>
    <mergeCell ref="C99:E99"/>
    <mergeCell ref="C101:E101"/>
    <mergeCell ref="C4:F4"/>
    <mergeCell ref="G6:G7"/>
    <mergeCell ref="B16:E16"/>
    <mergeCell ref="B20:E20"/>
    <mergeCell ref="B81:E81"/>
    <mergeCell ref="B78:E78"/>
    <mergeCell ref="B72:E72"/>
    <mergeCell ref="B77:E77"/>
    <mergeCell ref="B33:E33"/>
    <mergeCell ref="B37:E37"/>
    <mergeCell ref="F6:F7"/>
    <mergeCell ref="B25:E25"/>
    <mergeCell ref="B32:E32"/>
    <mergeCell ref="B39:E39"/>
    <mergeCell ref="B47:E47"/>
    <mergeCell ref="B67:E67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  <ignoredErrors>
    <ignoredError sqref="C8:C15 C17 C22:C23 C43 C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OŽUJAK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administracija</dc:creator>
  <cp:lastModifiedBy>User</cp:lastModifiedBy>
  <dcterms:created xsi:type="dcterms:W3CDTF">2024-03-19T08:35:46Z</dcterms:created>
  <dcterms:modified xsi:type="dcterms:W3CDTF">2024-04-18T08:42:07Z</dcterms:modified>
</cp:coreProperties>
</file>