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old\Jelena\JAVNA OBJAVA TROŠENJA NOVCA\objavljeno\2026\"/>
    </mc:Choice>
  </mc:AlternateContent>
  <bookViews>
    <workbookView xWindow="0" yWindow="0" windowWidth="18210" windowHeight="11610"/>
  </bookViews>
  <sheets>
    <sheet name="List1" sheetId="1" r:id="rId1"/>
  </sheets>
  <definedNames>
    <definedName name="_FiltarBaze" localSheetId="0" hidden="1">List1!$A$7:$M$70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E19" i="1"/>
  <c r="E22" i="1"/>
  <c r="E23" i="1" s="1"/>
  <c r="E36" i="1"/>
  <c r="E16" i="1"/>
  <c r="E26" i="1"/>
  <c r="E55" i="1"/>
  <c r="E11" i="1"/>
  <c r="E33" i="1"/>
  <c r="E35" i="1"/>
  <c r="E27" i="1"/>
  <c r="E57" i="1"/>
  <c r="E54" i="1"/>
  <c r="A87" i="1"/>
  <c r="A84" i="1"/>
  <c r="A89" i="1"/>
  <c r="A88" i="1" l="1"/>
  <c r="E38" i="1"/>
  <c r="A86" i="1"/>
  <c r="A90" i="1"/>
  <c r="A95" i="1" l="1"/>
  <c r="E62" i="1"/>
  <c r="E13" i="1"/>
  <c r="E65" i="1" l="1"/>
  <c r="E68" i="1"/>
  <c r="E15" i="1" l="1"/>
  <c r="E73" i="1" l="1"/>
  <c r="E74" i="1" s="1"/>
  <c r="E59" i="1" l="1"/>
  <c r="E43" i="1"/>
  <c r="E39" i="1"/>
  <c r="E31" i="1"/>
  <c r="E29" i="1"/>
  <c r="E20" i="1"/>
  <c r="E9" i="1"/>
  <c r="E63" i="1" l="1"/>
  <c r="E10" i="1" l="1"/>
  <c r="E17" i="1" l="1"/>
  <c r="E24" i="1" s="1"/>
  <c r="E70" i="1" l="1"/>
  <c r="E75" i="1" s="1"/>
  <c r="B97" i="1" s="1"/>
</calcChain>
</file>

<file path=xl/sharedStrings.xml><?xml version="1.0" encoding="utf-8"?>
<sst xmlns="http://schemas.openxmlformats.org/spreadsheetml/2006/main" count="274" uniqueCount="130">
  <si>
    <t>Glazbena škola Josipa Hatzea_x000D_
Trg Hrvatske bratske zajednice 3_x000D_
Split_x000D_
Tel: +385(21)480049   Fax: +385(21)480080_x000D_
OIB: 89701365702_x000D_
Mail: jhatze2@gmail.com_x000D_
IBAN: HR5924070001100581943</t>
  </si>
  <si>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</si>
  <si>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</si>
  <si>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</si>
  <si>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</si>
  <si>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Naziv platitelja</t>
  </si>
  <si>
    <t>Iznos</t>
  </si>
  <si>
    <t>KONTO</t>
  </si>
  <si>
    <t>Vrsta Rashoda / Izdataka</t>
  </si>
  <si>
    <t>Glazbena škola Josipa Hatzea</t>
  </si>
  <si>
    <t>Zagreb</t>
  </si>
  <si>
    <t>Split</t>
  </si>
  <si>
    <t>UREDSKI MATERIJAL I OSTALI MATERIJALNI RASHODI</t>
  </si>
  <si>
    <t>HEP ELEKTRA D.O.O.</t>
  </si>
  <si>
    <t>Električna energija</t>
  </si>
  <si>
    <t>ELEKTRIČNA ENERGIJA</t>
  </si>
  <si>
    <t>Materijali i dijelovi za tek. održavanje građ. objekata</t>
  </si>
  <si>
    <t>MATERIJALI ZA TEKUĆE I INVESTICIJSKO ODRŽAVANJE</t>
  </si>
  <si>
    <t>RASHODI ZA MATERIJAL</t>
  </si>
  <si>
    <t>HT D.D.</t>
  </si>
  <si>
    <t>Usluga telefona i interneta</t>
  </si>
  <si>
    <t>Fina</t>
  </si>
  <si>
    <t>-</t>
  </si>
  <si>
    <t>USLUGE INTERNETA TELEFONA I POŠTE</t>
  </si>
  <si>
    <t>HRT</t>
  </si>
  <si>
    <t>Trogir</t>
  </si>
  <si>
    <t>Iznošenje i odvoz smeća</t>
  </si>
  <si>
    <t>Čistoća d.o.o.</t>
  </si>
  <si>
    <t>Vodovod I kanalizacija d.o.o.</t>
  </si>
  <si>
    <t>Opskrba vodom</t>
  </si>
  <si>
    <t>Grad Split</t>
  </si>
  <si>
    <t>Komunalne usluga</t>
  </si>
  <si>
    <t>Zeleno i modro d.o.o.</t>
  </si>
  <si>
    <t>Kaštel Sućurac</t>
  </si>
  <si>
    <t>KOMUNALNE USLUGE</t>
  </si>
  <si>
    <t>zakupnina prostora</t>
  </si>
  <si>
    <t>Grad Trogir</t>
  </si>
  <si>
    <t>Odvjetničko društvo Matulić, Bilić I Vrsalović</t>
  </si>
  <si>
    <t xml:space="preserve"> </t>
  </si>
  <si>
    <t>In rebus d.o.o.</t>
  </si>
  <si>
    <t>ZAKUPNINE I NAJAMNINE</t>
  </si>
  <si>
    <t>INTELEKTUALNE I OSOBNE USLUGE</t>
  </si>
  <si>
    <t>AP SPLIT</t>
  </si>
  <si>
    <t>Računalne usluge</t>
  </si>
  <si>
    <t>RAČUNALNE USLUGE</t>
  </si>
  <si>
    <t>RASHODI ZA USLUGE</t>
  </si>
  <si>
    <t>OSTALI NESPOMENUTI RASHODI POSLOVANJA</t>
  </si>
  <si>
    <t>OTP BANKA D.D.</t>
  </si>
  <si>
    <t>Zadar</t>
  </si>
  <si>
    <t>Usluge banaka</t>
  </si>
  <si>
    <t>RASHODI BANAKA</t>
  </si>
  <si>
    <t>UKUPNO</t>
  </si>
  <si>
    <t>Naziv isplatitelja: Glazbena škola Josipa Hatzea</t>
  </si>
  <si>
    <t>Adresa: Trg Hrvatske bratske zajednice 3, 21000 Split</t>
  </si>
  <si>
    <t>OIB: 89701365702</t>
  </si>
  <si>
    <t xml:space="preserve">Način objave isplaćenog iznosa </t>
  </si>
  <si>
    <t>Vrsta rashoda i izdataka</t>
  </si>
  <si>
    <t>3111- bruto plaća za redovan rad (ukupni iznos bez bolovanja na teret HZZO)</t>
  </si>
  <si>
    <t>3121- ostali rashodi za zaposlene ( bruto iznos)</t>
  </si>
  <si>
    <t>3132- doprinos na bruto</t>
  </si>
  <si>
    <t>32121- naknada za prijevoz s posla i na posao</t>
  </si>
  <si>
    <t>3212- službeni put</t>
  </si>
  <si>
    <t>32352-zakupnine i najam objekata</t>
  </si>
  <si>
    <t>32955- novčana naknada za poslodavca zbog nezapošljavanj osoba s invaliditetom</t>
  </si>
  <si>
    <t>Ukupno utrošeno sredstava</t>
  </si>
  <si>
    <t>USLUGE TEKUĆEG ODRŽAVANJA</t>
  </si>
  <si>
    <t>Usluge prijevoza</t>
  </si>
  <si>
    <t>3241- naknade osobama izvan radnog odnosa</t>
  </si>
  <si>
    <t>Bendić papir d.o.o.</t>
  </si>
  <si>
    <t>Uredski materijal</t>
  </si>
  <si>
    <t>GRAFIČKE USLUGE</t>
  </si>
  <si>
    <t>3291- naknade članovima vijeća</t>
  </si>
  <si>
    <t>intelektualne i osobne usluge ( ugovor o djelu, bruto iznos s doprinosima na bruto</t>
  </si>
  <si>
    <t>38644175459</t>
  </si>
  <si>
    <t>Reprezentacija</t>
  </si>
  <si>
    <t>Odanost d.o.o.</t>
  </si>
  <si>
    <t>Upravitelj d.o.o.</t>
  </si>
  <si>
    <t>Elektrotehnička škola split</t>
  </si>
  <si>
    <t>MATERIJALI I SIROVINE</t>
  </si>
  <si>
    <t>69990662180</t>
  </si>
  <si>
    <t>Grafičke usluge</t>
  </si>
  <si>
    <t>Naknada troškova smještaja vanjskim suradnicima</t>
  </si>
  <si>
    <t>Usluge čišćenja</t>
  </si>
  <si>
    <t>GOOGLE COMMERCE LTD</t>
  </si>
  <si>
    <t>Trogir holding d.o.o.</t>
  </si>
  <si>
    <t>Službena putovanja</t>
  </si>
  <si>
    <t>NAKNADA TROŠKOVA ZAPOSLENIMA</t>
  </si>
  <si>
    <t>BANDIĆ SUNČICA</t>
  </si>
  <si>
    <t>BILAN KORANA</t>
  </si>
  <si>
    <t>DRONGOVSKIJ NIKOLA</t>
  </si>
  <si>
    <t>A1 d.o.o.</t>
  </si>
  <si>
    <t>09746817380</t>
  </si>
  <si>
    <t>Usluga tekućeg održavanja opreme</t>
  </si>
  <si>
    <t>NAKNADA OSOBAMA IZVAN RADNOG ODNOSA</t>
  </si>
  <si>
    <t>VIATOR D.O.O.</t>
  </si>
  <si>
    <t>Sredstva za čišćenje</t>
  </si>
  <si>
    <t>64731717121</t>
  </si>
  <si>
    <t>Super audio d.o.o.</t>
  </si>
  <si>
    <t>3299 ostali nespomenuti rashodi</t>
  </si>
  <si>
    <t>Glazbeni instrumenti</t>
  </si>
  <si>
    <t>ALCA ZAGREB d.o.o.</t>
  </si>
  <si>
    <t>GLAZBENA I SPORTSKA OPREMA</t>
  </si>
  <si>
    <t>RAZRED 23</t>
  </si>
  <si>
    <t>OBVEZA ZA NABAVU NEFINACIJSKE IMOVINE RAZRED 24</t>
  </si>
  <si>
    <t>GRAPPONE DARKO</t>
  </si>
  <si>
    <t>Pristojbe</t>
  </si>
  <si>
    <t>Shirts&amp;More d.o.o.</t>
  </si>
  <si>
    <t>Podstrana</t>
  </si>
  <si>
    <t>BOIKO ANASTASIA</t>
  </si>
  <si>
    <t>Dalmatia property care j.do.o.</t>
  </si>
  <si>
    <t>Isplata Sredstava Za Razdoblje: 01.07.2026 Do 31.07.2026</t>
  </si>
  <si>
    <t>INFORMACIJA O TROŠENJU SREDSTAVA ZA SRPANJ 2026. GODINE</t>
  </si>
  <si>
    <t>KRISTINA MAREVIĆ</t>
  </si>
  <si>
    <t>Ribola d.o.o.</t>
  </si>
  <si>
    <t>Kaštel Lukšić</t>
  </si>
  <si>
    <t>Adriatic osiguranje d.d.</t>
  </si>
  <si>
    <t>Premija osiguranja</t>
  </si>
  <si>
    <t>Sitni inventar</t>
  </si>
  <si>
    <t>SITNI INVENTAR</t>
  </si>
  <si>
    <t>08110509618</t>
  </si>
  <si>
    <t xml:space="preserve">FINA </t>
  </si>
  <si>
    <t>Andorama d.o.o.</t>
  </si>
  <si>
    <t>BOIKO IVAN</t>
  </si>
  <si>
    <t>ORAVCOVA MIROSLAVA</t>
  </si>
  <si>
    <t>intelektualne i osobne usluge</t>
  </si>
  <si>
    <t>O.M.SUPORT D.O.O.</t>
  </si>
  <si>
    <t>ING ATEST D.O.O.</t>
  </si>
  <si>
    <t>Spak-trgovina d.o.o.</t>
  </si>
  <si>
    <t>Kadenca d.o.o.</t>
  </si>
  <si>
    <t>Rakitije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</si>
</sst>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rgb="FF4D515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0" fillId="0" borderId="3" xfId="0" applyFill="1" applyBorder="1"/>
    <xf numFmtId="0" fontId="0" fillId="0" borderId="3" xfId="0" applyBorder="1" applyAlignment="1">
      <alignment horizontal="left" vertical="center"/>
    </xf>
    <xf numFmtId="4" fontId="0" fillId="0" borderId="3" xfId="0" applyNumberFormat="1" applyBorder="1"/>
    <xf numFmtId="0" fontId="0" fillId="0" borderId="3" xfId="0" applyBorder="1" applyAlignment="1">
      <alignment wrapText="1"/>
    </xf>
    <xf numFmtId="0" fontId="0" fillId="0" borderId="3" xfId="0" applyFill="1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3" xfId="0" applyNumberFormat="1" applyFill="1" applyBorder="1"/>
    <xf numFmtId="0" fontId="0" fillId="0" borderId="3" xfId="0" applyBorder="1"/>
    <xf numFmtId="4" fontId="0" fillId="3" borderId="3" xfId="0" applyNumberFormat="1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/>
    <xf numFmtId="0" fontId="0" fillId="0" borderId="4" xfId="0" applyFill="1" applyBorder="1" applyAlignment="1">
      <alignment horizontal="left"/>
    </xf>
    <xf numFmtId="0" fontId="0" fillId="3" borderId="3" xfId="0" applyFill="1" applyBorder="1" applyAlignment="1">
      <alignment wrapText="1"/>
    </xf>
    <xf numFmtId="0" fontId="0" fillId="0" borderId="6" xfId="0" applyBorder="1" applyAlignment="1">
      <alignment horizontal="left"/>
    </xf>
    <xf numFmtId="0" fontId="0" fillId="3" borderId="6" xfId="0" applyFill="1" applyBorder="1" applyAlignment="1">
      <alignment horizontal="center"/>
    </xf>
    <xf numFmtId="4" fontId="0" fillId="3" borderId="4" xfId="0" applyNumberFormat="1" applyFill="1" applyBorder="1" applyAlignment="1"/>
    <xf numFmtId="0" fontId="0" fillId="3" borderId="3" xfId="0" applyFill="1" applyBorder="1"/>
    <xf numFmtId="4" fontId="0" fillId="4" borderId="3" xfId="0" applyNumberFormat="1" applyFill="1" applyBorder="1"/>
    <xf numFmtId="2" fontId="0" fillId="0" borderId="3" xfId="0" applyNumberFormat="1" applyFill="1" applyBorder="1"/>
    <xf numFmtId="4" fontId="0" fillId="3" borderId="3" xfId="0" applyNumberFormat="1" applyFill="1" applyBorder="1" applyAlignment="1"/>
    <xf numFmtId="0" fontId="0" fillId="5" borderId="0" xfId="0" applyFill="1" applyBorder="1" applyAlignment="1">
      <alignment horizontal="center"/>
    </xf>
    <xf numFmtId="4" fontId="0" fillId="5" borderId="0" xfId="0" applyNumberFormat="1" applyFill="1"/>
    <xf numFmtId="0" fontId="0" fillId="5" borderId="0" xfId="0" applyFill="1"/>
    <xf numFmtId="0" fontId="0" fillId="0" borderId="0" xfId="0" applyAlignment="1"/>
    <xf numFmtId="0" fontId="0" fillId="0" borderId="0" xfId="0" applyAlignment="1">
      <alignment horizontal="center" vertical="center"/>
    </xf>
    <xf numFmtId="4" fontId="0" fillId="0" borderId="3" xfId="0" applyNumberFormat="1" applyFill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4" fontId="0" fillId="0" borderId="3" xfId="0" applyNumberFormat="1" applyFill="1" applyBorder="1" applyAlignment="1">
      <alignment vertical="center"/>
    </xf>
    <xf numFmtId="4" fontId="0" fillId="0" borderId="0" xfId="0" applyNumberFormat="1" applyFill="1" applyBorder="1"/>
    <xf numFmtId="4" fontId="0" fillId="0" borderId="0" xfId="0" applyNumberFormat="1"/>
    <xf numFmtId="0" fontId="0" fillId="3" borderId="3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/>
    <xf numFmtId="165" fontId="6" fillId="0" borderId="3" xfId="0" applyNumberFormat="1" applyFont="1" applyFill="1" applyBorder="1" applyAlignment="1"/>
    <xf numFmtId="0" fontId="6" fillId="0" borderId="3" xfId="0" applyFont="1" applyFill="1" applyBorder="1" applyAlignment="1">
      <alignment horizontal="right" vertical="center"/>
    </xf>
    <xf numFmtId="4" fontId="0" fillId="0" borderId="4" xfId="0" applyNumberFormat="1" applyFill="1" applyBorder="1"/>
    <xf numFmtId="4" fontId="0" fillId="0" borderId="4" xfId="0" applyNumberFormat="1" applyFill="1" applyBorder="1" applyAlignment="1"/>
    <xf numFmtId="49" fontId="6" fillId="0" borderId="3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Fill="1" applyBorder="1"/>
    <xf numFmtId="0" fontId="9" fillId="4" borderId="6" xfId="0" applyFont="1" applyFill="1" applyBorder="1" applyAlignment="1">
      <alignment horizontal="center"/>
    </xf>
    <xf numFmtId="4" fontId="9" fillId="4" borderId="6" xfId="0" applyNumberFormat="1" applyFont="1" applyFill="1" applyBorder="1" applyAlignment="1"/>
    <xf numFmtId="0" fontId="9" fillId="4" borderId="6" xfId="0" applyFont="1" applyFill="1" applyBorder="1" applyAlignment="1"/>
    <xf numFmtId="0" fontId="9" fillId="4" borderId="4" xfId="0" applyFont="1" applyFill="1" applyBorder="1" applyAlignment="1"/>
    <xf numFmtId="0" fontId="0" fillId="7" borderId="3" xfId="0" applyFill="1" applyBorder="1" applyAlignment="1">
      <alignment horizontal="center"/>
    </xf>
    <xf numFmtId="4" fontId="0" fillId="7" borderId="3" xfId="0" applyNumberFormat="1" applyFill="1" applyBorder="1" applyAlignment="1"/>
    <xf numFmtId="0" fontId="0" fillId="6" borderId="3" xfId="0" applyFill="1" applyBorder="1" applyAlignment="1">
      <alignment horizontal="center"/>
    </xf>
    <xf numFmtId="4" fontId="0" fillId="6" borderId="4" xfId="0" applyNumberFormat="1" applyFill="1" applyBorder="1"/>
    <xf numFmtId="0" fontId="0" fillId="6" borderId="4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left" vertical="center"/>
    </xf>
    <xf numFmtId="0" fontId="8" fillId="0" borderId="3" xfId="0" applyFont="1" applyBorder="1" applyAlignment="1">
      <alignment horizontal="center"/>
    </xf>
    <xf numFmtId="0" fontId="2" fillId="2" borderId="0" xfId="0" applyFont="1" applyFill="1" applyAlignment="1"/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6" xfId="0" applyBorder="1" applyAlignment="1"/>
    <xf numFmtId="0" fontId="0" fillId="0" borderId="3" xfId="0" applyBorder="1" applyAlignment="1">
      <alignment horizontal="center"/>
    </xf>
    <xf numFmtId="0" fontId="0" fillId="0" borderId="5" xfId="0" applyFill="1" applyBorder="1"/>
    <xf numFmtId="0" fontId="6" fillId="0" borderId="3" xfId="0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right"/>
    </xf>
    <xf numFmtId="49" fontId="6" fillId="0" borderId="3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right"/>
    </xf>
    <xf numFmtId="0" fontId="6" fillId="0" borderId="3" xfId="0" applyFont="1" applyFill="1" applyBorder="1" applyAlignment="1">
      <alignment horizontal="left" vertical="center"/>
    </xf>
    <xf numFmtId="4" fontId="6" fillId="3" borderId="3" xfId="0" applyNumberFormat="1" applyFont="1" applyFill="1" applyBorder="1"/>
    <xf numFmtId="4" fontId="6" fillId="6" borderId="3" xfId="0" applyNumberFormat="1" applyFont="1" applyFill="1" applyBorder="1"/>
    <xf numFmtId="0" fontId="6" fillId="0" borderId="3" xfId="0" applyFont="1" applyBorder="1" applyAlignment="1">
      <alignment horizontal="left"/>
    </xf>
    <xf numFmtId="0" fontId="6" fillId="0" borderId="5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ill="1" applyBorder="1" applyAlignment="1">
      <alignment horizontal="center"/>
    </xf>
    <xf numFmtId="0" fontId="6" fillId="0" borderId="3" xfId="0" applyFont="1" applyBorder="1" applyAlignment="1"/>
    <xf numFmtId="4" fontId="0" fillId="0" borderId="0" xfId="0" applyNumberFormat="1" applyFill="1"/>
    <xf numFmtId="0" fontId="0" fillId="0" borderId="0" xfId="0" applyFill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" fontId="6" fillId="0" borderId="3" xfId="0" applyNumberFormat="1" applyFont="1" applyFill="1" applyBorder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0" fillId="0" borderId="3" xfId="0" applyFill="1" applyBorder="1" applyAlignment="1">
      <alignment horizontal="right"/>
    </xf>
    <xf numFmtId="0" fontId="0" fillId="6" borderId="0" xfId="0" applyFill="1" applyBorder="1" applyAlignment="1">
      <alignment horizontal="center"/>
    </xf>
    <xf numFmtId="4" fontId="0" fillId="6" borderId="0" xfId="0" applyNumberFormat="1" applyFill="1"/>
    <xf numFmtId="0" fontId="0" fillId="6" borderId="0" xfId="0" applyFill="1"/>
    <xf numFmtId="4" fontId="0" fillId="4" borderId="0" xfId="0" applyNumberFormat="1" applyFill="1"/>
    <xf numFmtId="0" fontId="0" fillId="4" borderId="0" xfId="0" applyFill="1"/>
    <xf numFmtId="0" fontId="7" fillId="0" borderId="0" xfId="0" applyFont="1" applyFill="1" applyAlignment="1">
      <alignment horizontal="right"/>
    </xf>
    <xf numFmtId="0" fontId="0" fillId="0" borderId="3" xfId="0" applyBorder="1" applyAlignment="1"/>
    <xf numFmtId="0" fontId="6" fillId="0" borderId="3" xfId="0" applyFont="1" applyFill="1" applyBorder="1" applyAlignment="1">
      <alignment horizontal="right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/>
    </xf>
    <xf numFmtId="164" fontId="4" fillId="8" borderId="1" xfId="0" applyNumberFormat="1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7"/>
  <sheetViews>
    <sheetView tabSelected="1" zoomScale="110" zoomScaleNormal="110" workbookViewId="0">
      <selection activeCell="D2" sqref="D2"/>
    </sheetView>
  </sheetViews>
  <sheetFormatPr defaultRowHeight="15" x14ac:dyDescent="0.25"/>
  <cols>
    <col min="1" max="1" width="49.140625" customWidth="1"/>
    <col min="2" max="2" width="14.42578125" customWidth="1"/>
    <col min="3" max="3" width="17.85546875" style="35" bestFit="1" customWidth="1"/>
    <col min="4" max="4" width="27" style="3" bestFit="1" customWidth="1"/>
    <col min="5" max="5" width="11.5703125" customWidth="1"/>
    <col min="6" max="6" width="8.28515625" bestFit="1" customWidth="1"/>
    <col min="7" max="7" width="73.5703125" customWidth="1"/>
  </cols>
  <sheetData>
    <row r="2" spans="1:12" ht="122.25" customHeight="1" x14ac:dyDescent="0.25">
      <c r="A2" s="1" t="s">
        <v>0</v>
      </c>
      <c r="B2" s="2"/>
      <c r="E2" s="4"/>
    </row>
    <row r="3" spans="1:12" ht="23.25" x14ac:dyDescent="0.35">
      <c r="A3" s="5" t="s">
        <v>1</v>
      </c>
      <c r="B3" s="6"/>
      <c r="C3" s="70"/>
      <c r="D3" s="7"/>
      <c r="E3" s="8"/>
      <c r="F3" s="9"/>
      <c r="G3" s="9"/>
    </row>
    <row r="4" spans="1:12" x14ac:dyDescent="0.25">
      <c r="B4" s="2"/>
      <c r="E4" s="4"/>
    </row>
    <row r="5" spans="1:12" x14ac:dyDescent="0.25">
      <c r="A5" s="10" t="s">
        <v>110</v>
      </c>
      <c r="B5" s="2"/>
      <c r="E5" s="4"/>
    </row>
    <row r="6" spans="1:12" ht="15.75" thickBot="1" x14ac:dyDescent="0.3">
      <c r="A6" s="11"/>
      <c r="B6" s="2"/>
      <c r="C6" s="71"/>
      <c r="D6" s="1"/>
      <c r="E6" s="4"/>
    </row>
    <row r="7" spans="1:12" ht="48" thickTop="1" x14ac:dyDescent="0.25">
      <c r="A7" s="115" t="s">
        <v>2</v>
      </c>
      <c r="B7" s="116" t="s">
        <v>3</v>
      </c>
      <c r="C7" s="117" t="s">
        <v>4</v>
      </c>
      <c r="D7" s="118" t="s">
        <v>5</v>
      </c>
      <c r="E7" s="119" t="s">
        <v>6</v>
      </c>
      <c r="F7" s="115" t="s">
        <v>7</v>
      </c>
      <c r="G7" s="120" t="s">
        <v>8</v>
      </c>
      <c r="I7" s="47" t="s">
        <v>38</v>
      </c>
    </row>
    <row r="8" spans="1:12" x14ac:dyDescent="0.25">
      <c r="A8" s="84" t="s">
        <v>94</v>
      </c>
      <c r="B8" s="78" t="s">
        <v>96</v>
      </c>
      <c r="C8" s="76" t="s">
        <v>11</v>
      </c>
      <c r="D8" s="83" t="s">
        <v>9</v>
      </c>
      <c r="E8" s="48">
        <v>995</v>
      </c>
      <c r="F8" s="49">
        <v>3211</v>
      </c>
      <c r="G8" s="80" t="s">
        <v>85</v>
      </c>
      <c r="I8" s="47"/>
    </row>
    <row r="9" spans="1:12" x14ac:dyDescent="0.25">
      <c r="A9" s="152"/>
      <c r="B9" s="153"/>
      <c r="C9" s="153"/>
      <c r="D9" s="154"/>
      <c r="E9" s="81">
        <f>SUM(E8:E8)</f>
        <v>995</v>
      </c>
      <c r="F9" s="148"/>
      <c r="G9" s="148"/>
      <c r="I9" s="47"/>
      <c r="J9" t="s">
        <v>38</v>
      </c>
    </row>
    <row r="10" spans="1:12" x14ac:dyDescent="0.25">
      <c r="A10" s="149" t="s">
        <v>86</v>
      </c>
      <c r="B10" s="150"/>
      <c r="C10" s="150"/>
      <c r="D10" s="151"/>
      <c r="E10" s="82">
        <f>E9</f>
        <v>995</v>
      </c>
      <c r="F10" s="149"/>
      <c r="G10" s="151"/>
      <c r="I10" s="47"/>
    </row>
    <row r="11" spans="1:12" x14ac:dyDescent="0.25">
      <c r="A11" s="99" t="s">
        <v>100</v>
      </c>
      <c r="B11" s="97">
        <v>58353015102</v>
      </c>
      <c r="C11" s="97" t="s">
        <v>10</v>
      </c>
      <c r="D11" s="91" t="s">
        <v>9</v>
      </c>
      <c r="E11" s="96">
        <f>121.94+96</f>
        <v>217.94</v>
      </c>
      <c r="F11" s="108">
        <v>3221</v>
      </c>
      <c r="G11" s="98" t="s">
        <v>95</v>
      </c>
      <c r="I11" s="47"/>
    </row>
    <row r="12" spans="1:12" s="47" customFormat="1" x14ac:dyDescent="0.25">
      <c r="A12" s="80" t="s">
        <v>68</v>
      </c>
      <c r="B12" s="78" t="s">
        <v>73</v>
      </c>
      <c r="C12" s="76" t="s">
        <v>11</v>
      </c>
      <c r="D12" s="91" t="s">
        <v>9</v>
      </c>
      <c r="E12" s="48">
        <v>143.69</v>
      </c>
      <c r="F12" s="49">
        <v>3221</v>
      </c>
      <c r="G12" s="80" t="s">
        <v>69</v>
      </c>
    </row>
    <row r="13" spans="1:12" x14ac:dyDescent="0.25">
      <c r="A13" s="122" t="s">
        <v>12</v>
      </c>
      <c r="B13" s="123"/>
      <c r="C13" s="123"/>
      <c r="D13" s="125"/>
      <c r="E13" s="20">
        <f>SUM(E11:E12)</f>
        <v>361.63</v>
      </c>
      <c r="F13" s="121"/>
      <c r="G13" s="121"/>
      <c r="H13" s="47"/>
      <c r="I13" s="47"/>
    </row>
    <row r="14" spans="1:12" ht="14.25" customHeight="1" x14ac:dyDescent="0.25">
      <c r="A14" s="75" t="s">
        <v>113</v>
      </c>
      <c r="B14" s="112">
        <v>61395607720</v>
      </c>
      <c r="C14" s="90" t="s">
        <v>114</v>
      </c>
      <c r="D14" s="13" t="s">
        <v>9</v>
      </c>
      <c r="E14" s="51">
        <v>19.920000000000002</v>
      </c>
      <c r="F14" s="12">
        <v>3222</v>
      </c>
      <c r="G14" s="12" t="s">
        <v>74</v>
      </c>
      <c r="I14" s="47"/>
    </row>
    <row r="15" spans="1:12" x14ac:dyDescent="0.25">
      <c r="A15" s="122" t="s">
        <v>78</v>
      </c>
      <c r="B15" s="123"/>
      <c r="C15" s="123"/>
      <c r="D15" s="125"/>
      <c r="E15" s="20">
        <f>SUM(E14:E14)</f>
        <v>19.920000000000002</v>
      </c>
      <c r="F15" s="121"/>
      <c r="G15" s="121"/>
      <c r="H15" s="47"/>
      <c r="I15" s="47" t="s">
        <v>38</v>
      </c>
      <c r="L15" t="s">
        <v>38</v>
      </c>
    </row>
    <row r="16" spans="1:12" ht="14.25" customHeight="1" x14ac:dyDescent="0.25">
      <c r="A16" s="12" t="s">
        <v>13</v>
      </c>
      <c r="B16" s="17">
        <v>43965974818</v>
      </c>
      <c r="C16" s="66" t="s">
        <v>10</v>
      </c>
      <c r="D16" s="13" t="s">
        <v>9</v>
      </c>
      <c r="E16" s="14">
        <f>767.65+892.83</f>
        <v>1660.48</v>
      </c>
      <c r="F16" s="12">
        <v>3223</v>
      </c>
      <c r="G16" s="12" t="s">
        <v>14</v>
      </c>
      <c r="H16" s="47"/>
      <c r="I16" s="47" t="s">
        <v>38</v>
      </c>
    </row>
    <row r="17" spans="1:10" x14ac:dyDescent="0.25">
      <c r="A17" s="122" t="s">
        <v>15</v>
      </c>
      <c r="B17" s="123"/>
      <c r="C17" s="123"/>
      <c r="D17" s="125"/>
      <c r="E17" s="20">
        <f>E16</f>
        <v>1660.48</v>
      </c>
      <c r="F17" s="121"/>
      <c r="G17" s="121"/>
      <c r="H17" s="47"/>
      <c r="I17" s="47" t="s">
        <v>38</v>
      </c>
      <c r="J17" t="s">
        <v>38</v>
      </c>
    </row>
    <row r="18" spans="1:10" x14ac:dyDescent="0.25">
      <c r="A18" s="75" t="s">
        <v>127</v>
      </c>
      <c r="B18" s="112">
        <v>82443748182</v>
      </c>
      <c r="C18" s="109" t="s">
        <v>10</v>
      </c>
      <c r="D18" s="16" t="s">
        <v>9</v>
      </c>
      <c r="E18" s="18">
        <v>786</v>
      </c>
      <c r="F18" s="22">
        <v>3224</v>
      </c>
      <c r="G18" s="23" t="s">
        <v>16</v>
      </c>
      <c r="H18" s="47"/>
      <c r="I18" s="47"/>
    </row>
    <row r="19" spans="1:10" x14ac:dyDescent="0.25">
      <c r="A19" s="53" t="s">
        <v>97</v>
      </c>
      <c r="B19" s="77" t="s">
        <v>119</v>
      </c>
      <c r="C19" s="110" t="s">
        <v>10</v>
      </c>
      <c r="D19" s="13" t="s">
        <v>9</v>
      </c>
      <c r="E19" s="18">
        <f>1340+3066.9</f>
        <v>4406.8999999999996</v>
      </c>
      <c r="F19" s="22">
        <v>3224</v>
      </c>
      <c r="G19" s="23" t="s">
        <v>16</v>
      </c>
      <c r="H19" s="47"/>
      <c r="I19" s="47"/>
    </row>
    <row r="20" spans="1:10" x14ac:dyDescent="0.25">
      <c r="A20" s="122" t="s">
        <v>17</v>
      </c>
      <c r="B20" s="123"/>
      <c r="C20" s="123"/>
      <c r="D20" s="125"/>
      <c r="E20" s="20">
        <f>SUM(E18:E19)</f>
        <v>5192.8999999999996</v>
      </c>
      <c r="F20" s="121"/>
      <c r="G20" s="121"/>
      <c r="H20" s="47"/>
      <c r="I20" s="47"/>
    </row>
    <row r="21" spans="1:10" x14ac:dyDescent="0.25">
      <c r="A21" s="75" t="s">
        <v>127</v>
      </c>
      <c r="B21" s="112">
        <v>82443748182</v>
      </c>
      <c r="C21" s="109" t="s">
        <v>10</v>
      </c>
      <c r="D21" s="16" t="s">
        <v>9</v>
      </c>
      <c r="E21" s="20">
        <v>2786.39</v>
      </c>
      <c r="F21" s="112">
        <v>3225</v>
      </c>
      <c r="G21" s="16" t="s">
        <v>117</v>
      </c>
      <c r="H21" s="47"/>
      <c r="I21" s="47"/>
    </row>
    <row r="22" spans="1:10" x14ac:dyDescent="0.25">
      <c r="A22" s="53" t="s">
        <v>97</v>
      </c>
      <c r="B22" s="77" t="s">
        <v>119</v>
      </c>
      <c r="C22" s="110" t="s">
        <v>10</v>
      </c>
      <c r="D22" s="13" t="s">
        <v>9</v>
      </c>
      <c r="E22" s="18">
        <f>358.34+2802</f>
        <v>3160.34</v>
      </c>
      <c r="F22" s="112">
        <v>3225</v>
      </c>
      <c r="G22" s="16" t="s">
        <v>117</v>
      </c>
      <c r="H22" s="47"/>
      <c r="I22" s="47"/>
    </row>
    <row r="23" spans="1:10" x14ac:dyDescent="0.25">
      <c r="A23" s="122" t="s">
        <v>118</v>
      </c>
      <c r="B23" s="123"/>
      <c r="C23" s="123"/>
      <c r="D23" s="125"/>
      <c r="E23" s="20">
        <f>SUM(E21:E22)</f>
        <v>5946.73</v>
      </c>
      <c r="F23" s="121"/>
      <c r="G23" s="121"/>
      <c r="H23" s="47"/>
      <c r="I23" s="47"/>
    </row>
    <row r="24" spans="1:10" x14ac:dyDescent="0.25">
      <c r="A24" s="146" t="s">
        <v>18</v>
      </c>
      <c r="B24" s="147"/>
      <c r="C24" s="147"/>
      <c r="D24" s="57"/>
      <c r="E24" s="58">
        <f>E17+E15+E13+E20+E23</f>
        <v>13181.66</v>
      </c>
      <c r="F24" s="59"/>
      <c r="G24" s="60"/>
      <c r="I24" s="47"/>
    </row>
    <row r="25" spans="1:10" x14ac:dyDescent="0.25">
      <c r="A25" s="12" t="s">
        <v>21</v>
      </c>
      <c r="B25" s="55">
        <v>85821130368</v>
      </c>
      <c r="C25" s="66" t="s">
        <v>10</v>
      </c>
      <c r="D25" s="13" t="s">
        <v>9</v>
      </c>
      <c r="E25" s="18">
        <v>1.66</v>
      </c>
      <c r="F25" s="12">
        <v>3231</v>
      </c>
      <c r="G25" s="12" t="s">
        <v>20</v>
      </c>
      <c r="I25" s="47"/>
    </row>
    <row r="26" spans="1:10" x14ac:dyDescent="0.25">
      <c r="A26" s="12" t="s">
        <v>19</v>
      </c>
      <c r="B26" s="55">
        <v>81793146560</v>
      </c>
      <c r="C26" s="66" t="s">
        <v>10</v>
      </c>
      <c r="D26" s="13" t="s">
        <v>9</v>
      </c>
      <c r="E26" s="18">
        <f>3.36+238.62</f>
        <v>241.98000000000002</v>
      </c>
      <c r="F26" s="12">
        <v>3231</v>
      </c>
      <c r="G26" s="12" t="s">
        <v>20</v>
      </c>
      <c r="I26" s="47"/>
    </row>
    <row r="27" spans="1:10" x14ac:dyDescent="0.25">
      <c r="A27" s="12" t="s">
        <v>90</v>
      </c>
      <c r="B27" s="55">
        <v>29524210204</v>
      </c>
      <c r="C27" s="66" t="s">
        <v>10</v>
      </c>
      <c r="D27" s="13" t="s">
        <v>9</v>
      </c>
      <c r="E27" s="18">
        <f>3.5+23.76</f>
        <v>27.26</v>
      </c>
      <c r="F27" s="12">
        <v>3231</v>
      </c>
      <c r="G27" s="12" t="s">
        <v>20</v>
      </c>
      <c r="H27" t="s">
        <v>38</v>
      </c>
      <c r="I27" s="47"/>
    </row>
    <row r="28" spans="1:10" x14ac:dyDescent="0.25">
      <c r="A28" s="12" t="s">
        <v>75</v>
      </c>
      <c r="B28" s="54" t="s">
        <v>79</v>
      </c>
      <c r="C28" s="66" t="s">
        <v>11</v>
      </c>
      <c r="D28" s="13" t="s">
        <v>9</v>
      </c>
      <c r="E28" s="18">
        <v>175</v>
      </c>
      <c r="F28" s="12">
        <v>3231</v>
      </c>
      <c r="G28" s="12" t="s">
        <v>66</v>
      </c>
      <c r="I28" s="47"/>
    </row>
    <row r="29" spans="1:10" x14ac:dyDescent="0.25">
      <c r="A29" s="122" t="s">
        <v>23</v>
      </c>
      <c r="B29" s="123"/>
      <c r="C29" s="123"/>
      <c r="D29" s="125"/>
      <c r="E29" s="20">
        <f>SUM(E25:E28)</f>
        <v>445.90000000000003</v>
      </c>
      <c r="F29" s="121"/>
      <c r="G29" s="121"/>
      <c r="I29" s="47" t="s">
        <v>38</v>
      </c>
    </row>
    <row r="30" spans="1:10" x14ac:dyDescent="0.25">
      <c r="A30" s="16" t="s">
        <v>128</v>
      </c>
      <c r="B30" s="112">
        <v>75434729173</v>
      </c>
      <c r="C30" s="110" t="s">
        <v>129</v>
      </c>
      <c r="D30" s="13" t="s">
        <v>9</v>
      </c>
      <c r="E30" s="18">
        <v>375</v>
      </c>
      <c r="F30" s="112">
        <v>3232</v>
      </c>
      <c r="G30" s="16" t="s">
        <v>92</v>
      </c>
      <c r="I30" s="47"/>
    </row>
    <row r="31" spans="1:10" x14ac:dyDescent="0.25">
      <c r="A31" s="122" t="s">
        <v>65</v>
      </c>
      <c r="B31" s="123"/>
      <c r="C31" s="123"/>
      <c r="D31" s="125"/>
      <c r="E31" s="20">
        <f>SUM(E30:E30)</f>
        <v>375</v>
      </c>
      <c r="F31" s="121"/>
      <c r="G31" s="121"/>
      <c r="H31" s="47"/>
      <c r="I31" s="47"/>
    </row>
    <row r="32" spans="1:10" x14ac:dyDescent="0.25">
      <c r="A32" s="12" t="s">
        <v>27</v>
      </c>
      <c r="B32" s="79">
        <v>38812451417</v>
      </c>
      <c r="C32" s="66" t="s">
        <v>11</v>
      </c>
      <c r="D32" s="13" t="s">
        <v>9</v>
      </c>
      <c r="E32" s="18">
        <v>185.12</v>
      </c>
      <c r="F32" s="19">
        <v>3234</v>
      </c>
      <c r="G32" s="12" t="s">
        <v>26</v>
      </c>
      <c r="H32" s="47"/>
      <c r="I32" s="47"/>
    </row>
    <row r="33" spans="1:12" x14ac:dyDescent="0.25">
      <c r="A33" s="12" t="s">
        <v>28</v>
      </c>
      <c r="B33" s="55">
        <v>56826138353</v>
      </c>
      <c r="C33" s="66" t="s">
        <v>11</v>
      </c>
      <c r="D33" s="13" t="s">
        <v>9</v>
      </c>
      <c r="E33" s="18">
        <f>44.83+26.54</f>
        <v>71.37</v>
      </c>
      <c r="F33" s="19">
        <v>3234</v>
      </c>
      <c r="G33" s="15" t="s">
        <v>29</v>
      </c>
      <c r="H33" s="47"/>
      <c r="I33" s="47"/>
    </row>
    <row r="34" spans="1:12" x14ac:dyDescent="0.25">
      <c r="A34" s="12" t="s">
        <v>36</v>
      </c>
      <c r="B34" s="55">
        <v>84400309496</v>
      </c>
      <c r="C34" s="113" t="s">
        <v>25</v>
      </c>
      <c r="D34" s="13" t="s">
        <v>9</v>
      </c>
      <c r="E34" s="18">
        <v>21.8</v>
      </c>
      <c r="F34" s="19">
        <v>3234</v>
      </c>
      <c r="G34" s="12" t="s">
        <v>31</v>
      </c>
      <c r="H34" s="47"/>
      <c r="I34" s="47" t="s">
        <v>38</v>
      </c>
    </row>
    <row r="35" spans="1:12" x14ac:dyDescent="0.25">
      <c r="A35" s="12" t="s">
        <v>30</v>
      </c>
      <c r="B35" s="55">
        <v>78755598868</v>
      </c>
      <c r="C35" s="66" t="s">
        <v>11</v>
      </c>
      <c r="D35" s="13" t="s">
        <v>9</v>
      </c>
      <c r="E35" s="18">
        <f>170.2+170.2</f>
        <v>340.4</v>
      </c>
      <c r="F35" s="19">
        <v>3234</v>
      </c>
      <c r="G35" s="12" t="s">
        <v>31</v>
      </c>
      <c r="H35" s="47"/>
      <c r="I35" s="47"/>
    </row>
    <row r="36" spans="1:12" x14ac:dyDescent="0.25">
      <c r="A36" s="12" t="s">
        <v>32</v>
      </c>
      <c r="B36" s="55">
        <v>44813350399</v>
      </c>
      <c r="C36" s="66" t="s">
        <v>33</v>
      </c>
      <c r="D36" s="13" t="s">
        <v>9</v>
      </c>
      <c r="E36" s="18">
        <f>19.3+14.83</f>
        <v>34.130000000000003</v>
      </c>
      <c r="F36" s="19">
        <v>3234</v>
      </c>
      <c r="G36" s="12" t="s">
        <v>26</v>
      </c>
      <c r="H36" s="47"/>
      <c r="I36" s="47"/>
      <c r="L36" t="s">
        <v>38</v>
      </c>
    </row>
    <row r="37" spans="1:12" x14ac:dyDescent="0.25">
      <c r="A37" s="12" t="s">
        <v>84</v>
      </c>
      <c r="B37" s="54" t="s">
        <v>91</v>
      </c>
      <c r="C37" s="74" t="s">
        <v>25</v>
      </c>
      <c r="D37" s="13" t="s">
        <v>9</v>
      </c>
      <c r="E37" s="50">
        <v>38.770000000000003</v>
      </c>
      <c r="F37" s="19">
        <v>3234</v>
      </c>
      <c r="G37" s="12" t="s">
        <v>31</v>
      </c>
      <c r="H37" s="47"/>
      <c r="I37" s="47"/>
      <c r="L37" t="s">
        <v>38</v>
      </c>
    </row>
    <row r="38" spans="1:12" x14ac:dyDescent="0.25">
      <c r="A38" s="12" t="s">
        <v>76</v>
      </c>
      <c r="B38" s="55">
        <v>68135834029</v>
      </c>
      <c r="C38" s="74" t="s">
        <v>11</v>
      </c>
      <c r="D38" s="13" t="s">
        <v>9</v>
      </c>
      <c r="E38" s="50">
        <f>58.47*2</f>
        <v>116.94</v>
      </c>
      <c r="F38" s="19">
        <v>3234</v>
      </c>
      <c r="G38" s="12" t="s">
        <v>31</v>
      </c>
      <c r="H38" s="47"/>
      <c r="I38" s="47"/>
      <c r="L38" t="s">
        <v>38</v>
      </c>
    </row>
    <row r="39" spans="1:12" x14ac:dyDescent="0.25">
      <c r="A39" s="122" t="s">
        <v>34</v>
      </c>
      <c r="B39" s="123"/>
      <c r="C39" s="123"/>
      <c r="D39" s="123"/>
      <c r="E39" s="27">
        <f>SUM(E32:E38)</f>
        <v>808.53</v>
      </c>
      <c r="F39" s="20"/>
      <c r="G39" s="24"/>
      <c r="H39" s="47"/>
      <c r="I39" s="47"/>
    </row>
    <row r="40" spans="1:12" x14ac:dyDescent="0.25">
      <c r="A40" s="12" t="s">
        <v>36</v>
      </c>
      <c r="B40" s="107">
        <v>84400309496</v>
      </c>
      <c r="C40" s="74" t="s">
        <v>25</v>
      </c>
      <c r="D40" s="13" t="s">
        <v>9</v>
      </c>
      <c r="E40" s="18">
        <v>86.76</v>
      </c>
      <c r="F40" s="12">
        <v>3235</v>
      </c>
      <c r="G40" s="12" t="s">
        <v>35</v>
      </c>
      <c r="H40" s="47"/>
      <c r="I40" s="47"/>
    </row>
    <row r="41" spans="1:12" x14ac:dyDescent="0.25">
      <c r="A41" s="12" t="s">
        <v>77</v>
      </c>
      <c r="B41" s="107">
        <v>86181644759</v>
      </c>
      <c r="C41" s="74" t="s">
        <v>11</v>
      </c>
      <c r="D41" s="13" t="s">
        <v>9</v>
      </c>
      <c r="E41" s="18">
        <v>500</v>
      </c>
      <c r="F41" s="12">
        <v>3235</v>
      </c>
      <c r="G41" s="12" t="s">
        <v>35</v>
      </c>
      <c r="H41" s="47"/>
      <c r="I41" s="47"/>
    </row>
    <row r="42" spans="1:12" x14ac:dyDescent="0.25">
      <c r="A42" s="12" t="s">
        <v>37</v>
      </c>
      <c r="B42" s="107">
        <v>25781343234</v>
      </c>
      <c r="C42" s="74" t="s">
        <v>11</v>
      </c>
      <c r="D42" s="13" t="s">
        <v>9</v>
      </c>
      <c r="E42" s="18">
        <v>2180.63</v>
      </c>
      <c r="F42" s="12">
        <v>3235</v>
      </c>
      <c r="G42" s="12" t="s">
        <v>35</v>
      </c>
      <c r="H42" s="47"/>
      <c r="I42" s="47" t="s">
        <v>38</v>
      </c>
      <c r="L42" t="s">
        <v>38</v>
      </c>
    </row>
    <row r="43" spans="1:12" x14ac:dyDescent="0.25">
      <c r="A43" s="122" t="s">
        <v>40</v>
      </c>
      <c r="B43" s="123"/>
      <c r="C43" s="123"/>
      <c r="D43" s="123"/>
      <c r="E43" s="27">
        <f>SUM(E40:E42)</f>
        <v>2767.3900000000003</v>
      </c>
      <c r="F43" s="28"/>
      <c r="G43" s="28"/>
      <c r="I43" s="47"/>
    </row>
    <row r="44" spans="1:12" x14ac:dyDescent="0.25">
      <c r="A44" s="12" t="s">
        <v>42</v>
      </c>
      <c r="B44" s="85">
        <v>82888704837</v>
      </c>
      <c r="C44" s="66" t="s">
        <v>11</v>
      </c>
      <c r="D44" s="13" t="s">
        <v>9</v>
      </c>
      <c r="E44" s="51">
        <v>34.840000000000003</v>
      </c>
      <c r="F44" s="12">
        <v>3237</v>
      </c>
      <c r="G44" s="12" t="s">
        <v>124</v>
      </c>
      <c r="I44" s="47"/>
    </row>
    <row r="45" spans="1:12" x14ac:dyDescent="0.25">
      <c r="A45" s="12" t="s">
        <v>87</v>
      </c>
      <c r="B45" s="21" t="s">
        <v>22</v>
      </c>
      <c r="C45" s="21" t="s">
        <v>22</v>
      </c>
      <c r="D45" s="13" t="s">
        <v>9</v>
      </c>
      <c r="E45" s="18">
        <v>164.52</v>
      </c>
      <c r="F45" s="12">
        <v>3237</v>
      </c>
      <c r="G45" s="12" t="s">
        <v>72</v>
      </c>
      <c r="I45" s="47"/>
    </row>
    <row r="46" spans="1:12" x14ac:dyDescent="0.25">
      <c r="A46" s="12" t="s">
        <v>88</v>
      </c>
      <c r="B46" s="21" t="s">
        <v>22</v>
      </c>
      <c r="C46" s="21" t="s">
        <v>22</v>
      </c>
      <c r="D46" s="13" t="s">
        <v>9</v>
      </c>
      <c r="E46" s="50">
        <v>2175.8000000000002</v>
      </c>
      <c r="F46" s="12">
        <v>3237</v>
      </c>
      <c r="G46" s="12" t="s">
        <v>72</v>
      </c>
      <c r="I46" s="47"/>
    </row>
    <row r="47" spans="1:12" x14ac:dyDescent="0.25">
      <c r="A47" s="12" t="s">
        <v>108</v>
      </c>
      <c r="B47" s="21" t="s">
        <v>22</v>
      </c>
      <c r="C47" s="21" t="s">
        <v>22</v>
      </c>
      <c r="D47" s="13" t="s">
        <v>9</v>
      </c>
      <c r="E47" s="50">
        <v>498.46</v>
      </c>
      <c r="F47" s="12">
        <v>3237</v>
      </c>
      <c r="G47" s="12" t="s">
        <v>72</v>
      </c>
      <c r="I47" s="47"/>
    </row>
    <row r="48" spans="1:12" x14ac:dyDescent="0.25">
      <c r="A48" s="12" t="s">
        <v>122</v>
      </c>
      <c r="B48" s="110" t="s">
        <v>22</v>
      </c>
      <c r="C48" s="110" t="s">
        <v>22</v>
      </c>
      <c r="D48" s="13" t="s">
        <v>9</v>
      </c>
      <c r="E48" s="50">
        <v>1050.18</v>
      </c>
      <c r="F48" s="12">
        <v>3237</v>
      </c>
      <c r="G48" s="12" t="s">
        <v>72</v>
      </c>
      <c r="I48" s="47"/>
    </row>
    <row r="49" spans="1:11" x14ac:dyDescent="0.25">
      <c r="A49" s="12" t="s">
        <v>89</v>
      </c>
      <c r="B49" s="157" t="s">
        <v>22</v>
      </c>
      <c r="C49" s="109" t="s">
        <v>22</v>
      </c>
      <c r="D49" s="13" t="s">
        <v>9</v>
      </c>
      <c r="E49" s="50">
        <v>140.61000000000001</v>
      </c>
      <c r="F49" s="12">
        <v>3237</v>
      </c>
      <c r="G49" s="12" t="s">
        <v>72</v>
      </c>
      <c r="I49" s="47" t="s">
        <v>38</v>
      </c>
    </row>
    <row r="50" spans="1:11" x14ac:dyDescent="0.25">
      <c r="A50" s="12" t="s">
        <v>126</v>
      </c>
      <c r="B50" s="157">
        <v>21777333810</v>
      </c>
      <c r="C50" s="109" t="s">
        <v>11</v>
      </c>
      <c r="D50" s="13" t="s">
        <v>9</v>
      </c>
      <c r="E50" s="50">
        <v>1075</v>
      </c>
      <c r="F50" s="12">
        <v>3237</v>
      </c>
      <c r="G50" s="12" t="s">
        <v>72</v>
      </c>
      <c r="I50" s="47"/>
    </row>
    <row r="51" spans="1:11" x14ac:dyDescent="0.25">
      <c r="A51" s="12" t="s">
        <v>104</v>
      </c>
      <c r="B51" s="157" t="s">
        <v>22</v>
      </c>
      <c r="C51" s="109" t="s">
        <v>22</v>
      </c>
      <c r="D51" s="13" t="s">
        <v>9</v>
      </c>
      <c r="E51" s="50">
        <v>179.31</v>
      </c>
      <c r="F51" s="12">
        <v>3237</v>
      </c>
      <c r="G51" s="12" t="s">
        <v>72</v>
      </c>
      <c r="I51" s="47"/>
    </row>
    <row r="52" spans="1:11" x14ac:dyDescent="0.25">
      <c r="A52" s="12" t="s">
        <v>125</v>
      </c>
      <c r="B52" s="157">
        <v>23071028130</v>
      </c>
      <c r="C52" s="109" t="s">
        <v>10</v>
      </c>
      <c r="D52" s="13" t="s">
        <v>9</v>
      </c>
      <c r="E52" s="50">
        <v>95</v>
      </c>
      <c r="F52" s="12">
        <v>3237</v>
      </c>
      <c r="G52" s="12" t="s">
        <v>124</v>
      </c>
      <c r="I52" s="47"/>
    </row>
    <row r="53" spans="1:11" x14ac:dyDescent="0.25">
      <c r="A53" s="12" t="s">
        <v>123</v>
      </c>
      <c r="B53" s="69" t="s">
        <v>22</v>
      </c>
      <c r="C53" s="66" t="s">
        <v>22</v>
      </c>
      <c r="D53" s="13" t="s">
        <v>9</v>
      </c>
      <c r="E53" s="50">
        <v>566.28</v>
      </c>
      <c r="F53" s="12">
        <v>3237</v>
      </c>
      <c r="G53" s="12" t="s">
        <v>72</v>
      </c>
      <c r="I53" s="47"/>
    </row>
    <row r="54" spans="1:11" x14ac:dyDescent="0.25">
      <c r="A54" s="122" t="s">
        <v>41</v>
      </c>
      <c r="B54" s="123"/>
      <c r="C54" s="123"/>
      <c r="D54" s="123"/>
      <c r="E54" s="27">
        <f>SUM(E44:E53)</f>
        <v>5980</v>
      </c>
      <c r="F54" s="28"/>
      <c r="G54" s="28"/>
      <c r="I54" s="47" t="s">
        <v>38</v>
      </c>
    </row>
    <row r="55" spans="1:11" x14ac:dyDescent="0.25">
      <c r="A55" s="12" t="s">
        <v>42</v>
      </c>
      <c r="B55" s="85">
        <v>82888704837</v>
      </c>
      <c r="C55" s="66" t="s">
        <v>11</v>
      </c>
      <c r="D55" s="13" t="s">
        <v>9</v>
      </c>
      <c r="E55" s="18">
        <f>73+31.54+73</f>
        <v>177.54</v>
      </c>
      <c r="F55" s="12">
        <v>3238</v>
      </c>
      <c r="G55" s="12" t="s">
        <v>43</v>
      </c>
      <c r="I55" s="47"/>
    </row>
    <row r="56" spans="1:11" x14ac:dyDescent="0.25">
      <c r="A56" s="12" t="s">
        <v>39</v>
      </c>
      <c r="B56" s="100">
        <v>91591564577</v>
      </c>
      <c r="C56" s="74" t="s">
        <v>10</v>
      </c>
      <c r="D56" s="13" t="s">
        <v>9</v>
      </c>
      <c r="E56" s="18">
        <v>130.65</v>
      </c>
      <c r="F56" s="12">
        <v>3238</v>
      </c>
      <c r="G56" s="12" t="s">
        <v>43</v>
      </c>
      <c r="I56" s="47"/>
    </row>
    <row r="57" spans="1:11" x14ac:dyDescent="0.25">
      <c r="A57" s="12" t="s">
        <v>120</v>
      </c>
      <c r="B57" s="55">
        <v>85821130368</v>
      </c>
      <c r="C57" s="66" t="s">
        <v>10</v>
      </c>
      <c r="D57" s="13" t="s">
        <v>9</v>
      </c>
      <c r="E57" s="50">
        <f>64.7+49.78</f>
        <v>114.48</v>
      </c>
      <c r="F57" s="12">
        <v>3238</v>
      </c>
      <c r="G57" s="12" t="s">
        <v>43</v>
      </c>
      <c r="I57" s="47"/>
    </row>
    <row r="58" spans="1:11" x14ac:dyDescent="0.25">
      <c r="A58" s="12" t="s">
        <v>83</v>
      </c>
      <c r="B58" s="21" t="s">
        <v>22</v>
      </c>
      <c r="C58" s="21" t="s">
        <v>22</v>
      </c>
      <c r="D58" s="68" t="s">
        <v>9</v>
      </c>
      <c r="E58" s="50">
        <v>18.989999999999998</v>
      </c>
      <c r="F58" s="12">
        <v>3238</v>
      </c>
      <c r="G58" s="12" t="s">
        <v>43</v>
      </c>
      <c r="I58" s="47"/>
      <c r="K58" t="s">
        <v>38</v>
      </c>
    </row>
    <row r="59" spans="1:11" x14ac:dyDescent="0.25">
      <c r="A59" s="122" t="s">
        <v>44</v>
      </c>
      <c r="B59" s="123"/>
      <c r="C59" s="123"/>
      <c r="D59" s="123"/>
      <c r="E59" s="27">
        <f>SUM(E55:E58)</f>
        <v>441.66</v>
      </c>
      <c r="F59" s="28"/>
      <c r="G59" s="28"/>
      <c r="I59" s="47"/>
      <c r="J59" t="s">
        <v>38</v>
      </c>
    </row>
    <row r="60" spans="1:11" x14ac:dyDescent="0.25">
      <c r="A60" s="53" t="s">
        <v>106</v>
      </c>
      <c r="B60" s="111"/>
      <c r="C60" s="110" t="s">
        <v>107</v>
      </c>
      <c r="D60" s="13" t="s">
        <v>9</v>
      </c>
      <c r="E60" s="51">
        <v>211.5</v>
      </c>
      <c r="F60" s="12">
        <v>3239</v>
      </c>
      <c r="G60" s="12" t="s">
        <v>80</v>
      </c>
      <c r="I60" s="47"/>
    </row>
    <row r="61" spans="1:11" x14ac:dyDescent="0.25">
      <c r="A61" s="75" t="s">
        <v>109</v>
      </c>
      <c r="B61" s="110">
        <v>61426822380</v>
      </c>
      <c r="C61" s="110" t="s">
        <v>11</v>
      </c>
      <c r="D61" s="68" t="s">
        <v>9</v>
      </c>
      <c r="E61" s="51">
        <v>211.3</v>
      </c>
      <c r="F61" s="12">
        <v>3239</v>
      </c>
      <c r="G61" s="56" t="s">
        <v>82</v>
      </c>
      <c r="I61" s="47"/>
      <c r="K61" t="s">
        <v>38</v>
      </c>
    </row>
    <row r="62" spans="1:11" x14ac:dyDescent="0.25">
      <c r="A62" s="122" t="s">
        <v>70</v>
      </c>
      <c r="B62" s="123"/>
      <c r="C62" s="123"/>
      <c r="D62" s="123"/>
      <c r="E62" s="27">
        <f>SUM(E60:E61)</f>
        <v>422.8</v>
      </c>
      <c r="F62" s="28"/>
      <c r="G62" s="28"/>
      <c r="I62" s="47"/>
      <c r="K62" t="s">
        <v>38</v>
      </c>
    </row>
    <row r="63" spans="1:11" x14ac:dyDescent="0.25">
      <c r="A63" s="124" t="s">
        <v>45</v>
      </c>
      <c r="B63" s="124"/>
      <c r="C63" s="124"/>
      <c r="D63" s="114"/>
      <c r="E63" s="29">
        <f>+E59+E54+E43+E39+E29+E62+E31</f>
        <v>11241.279999999999</v>
      </c>
      <c r="F63" s="131"/>
      <c r="G63" s="132"/>
      <c r="I63" s="47"/>
    </row>
    <row r="64" spans="1:11" x14ac:dyDescent="0.25">
      <c r="A64" s="155" t="s">
        <v>112</v>
      </c>
      <c r="B64" s="52" t="s">
        <v>22</v>
      </c>
      <c r="C64" s="156" t="s">
        <v>22</v>
      </c>
      <c r="D64" s="83" t="s">
        <v>9</v>
      </c>
      <c r="E64" s="48">
        <v>51.04</v>
      </c>
      <c r="F64" s="49">
        <v>3241</v>
      </c>
      <c r="G64" s="23" t="s">
        <v>81</v>
      </c>
      <c r="I64" s="47"/>
    </row>
    <row r="65" spans="1:12" x14ac:dyDescent="0.25">
      <c r="A65" s="128" t="s">
        <v>93</v>
      </c>
      <c r="B65" s="129"/>
      <c r="C65" s="129"/>
      <c r="D65" s="130"/>
      <c r="E65" s="64">
        <f>SUM(E64:E64)</f>
        <v>51.04</v>
      </c>
      <c r="F65" s="63"/>
      <c r="G65" s="65"/>
      <c r="I65" s="47"/>
      <c r="K65" t="s">
        <v>38</v>
      </c>
    </row>
    <row r="66" spans="1:12" x14ac:dyDescent="0.25">
      <c r="A66" s="12" t="s">
        <v>24</v>
      </c>
      <c r="B66" s="55">
        <v>68419124305</v>
      </c>
      <c r="C66" s="66" t="s">
        <v>10</v>
      </c>
      <c r="D66" s="13" t="s">
        <v>9</v>
      </c>
      <c r="E66" s="18">
        <v>21.24</v>
      </c>
      <c r="F66" s="12">
        <v>3295</v>
      </c>
      <c r="G66" s="56" t="s">
        <v>105</v>
      </c>
      <c r="I66" s="47"/>
    </row>
    <row r="67" spans="1:12" x14ac:dyDescent="0.25">
      <c r="A67" s="75" t="s">
        <v>115</v>
      </c>
      <c r="B67" s="112">
        <v>94472454976</v>
      </c>
      <c r="C67" s="110" t="s">
        <v>10</v>
      </c>
      <c r="D67" s="68" t="s">
        <v>9</v>
      </c>
      <c r="E67" s="51">
        <v>112.65</v>
      </c>
      <c r="F67" s="12">
        <v>3292</v>
      </c>
      <c r="G67" s="56" t="s">
        <v>116</v>
      </c>
    </row>
    <row r="68" spans="1:12" x14ac:dyDescent="0.25">
      <c r="A68" s="133" t="s">
        <v>46</v>
      </c>
      <c r="B68" s="133"/>
      <c r="C68" s="133"/>
      <c r="D68" s="61"/>
      <c r="E68" s="62">
        <f>SUM(E66:E67)</f>
        <v>133.89000000000001</v>
      </c>
      <c r="F68" s="133"/>
      <c r="G68" s="133"/>
    </row>
    <row r="69" spans="1:12" s="47" customFormat="1" x14ac:dyDescent="0.25">
      <c r="A69" s="12" t="s">
        <v>47</v>
      </c>
      <c r="B69" s="106">
        <v>52508873833</v>
      </c>
      <c r="C69" s="86" t="s">
        <v>48</v>
      </c>
      <c r="D69" s="68" t="s">
        <v>9</v>
      </c>
      <c r="E69" s="30">
        <v>320.48</v>
      </c>
      <c r="F69" s="12">
        <v>3431</v>
      </c>
      <c r="G69" s="12" t="s">
        <v>49</v>
      </c>
      <c r="K69" s="47" t="s">
        <v>38</v>
      </c>
    </row>
    <row r="70" spans="1:12" x14ac:dyDescent="0.25">
      <c r="A70" s="122" t="s">
        <v>50</v>
      </c>
      <c r="B70" s="123"/>
      <c r="C70" s="123"/>
      <c r="D70" s="26"/>
      <c r="E70" s="27">
        <f>SUM(E69:E69)</f>
        <v>320.48</v>
      </c>
      <c r="F70" s="122"/>
      <c r="G70" s="125"/>
      <c r="L70" t="s">
        <v>38</v>
      </c>
    </row>
    <row r="71" spans="1:12" x14ac:dyDescent="0.25">
      <c r="A71" s="135" t="s">
        <v>102</v>
      </c>
      <c r="B71" s="135"/>
      <c r="C71" s="135"/>
      <c r="D71" s="32"/>
      <c r="E71" s="33">
        <f>E63+E68+E24+E70+E65+E10</f>
        <v>25923.35</v>
      </c>
      <c r="F71" s="34"/>
      <c r="G71" s="34"/>
    </row>
    <row r="72" spans="1:12" x14ac:dyDescent="0.25">
      <c r="A72" s="53" t="s">
        <v>121</v>
      </c>
      <c r="B72" s="100">
        <v>96271224131</v>
      </c>
      <c r="C72" s="21" t="s">
        <v>10</v>
      </c>
      <c r="D72" s="16" t="s">
        <v>9</v>
      </c>
      <c r="E72" s="18">
        <v>11604.01</v>
      </c>
      <c r="F72" s="22">
        <v>4224</v>
      </c>
      <c r="G72" s="23" t="s">
        <v>99</v>
      </c>
    </row>
    <row r="73" spans="1:12" x14ac:dyDescent="0.25">
      <c r="A73" s="134" t="s">
        <v>101</v>
      </c>
      <c r="B73" s="134"/>
      <c r="C73" s="134"/>
      <c r="D73" s="101"/>
      <c r="E73" s="102">
        <f>E72</f>
        <v>11604.01</v>
      </c>
      <c r="F73" s="103"/>
      <c r="G73" s="103"/>
    </row>
    <row r="74" spans="1:12" x14ac:dyDescent="0.25">
      <c r="A74" s="135" t="s">
        <v>103</v>
      </c>
      <c r="B74" s="135"/>
      <c r="C74" s="135"/>
      <c r="D74" s="32"/>
      <c r="E74" s="33">
        <f>E73</f>
        <v>11604.01</v>
      </c>
      <c r="F74" s="34"/>
      <c r="G74" s="34"/>
    </row>
    <row r="75" spans="1:12" x14ac:dyDescent="0.25">
      <c r="A75" s="136" t="s">
        <v>51</v>
      </c>
      <c r="B75" s="136"/>
      <c r="C75" s="136"/>
      <c r="D75" s="136"/>
      <c r="E75" s="104">
        <f>E74+E71</f>
        <v>37527.360000000001</v>
      </c>
      <c r="F75" s="105"/>
      <c r="G75" s="105"/>
    </row>
    <row r="76" spans="1:12" x14ac:dyDescent="0.25">
      <c r="A76" s="45"/>
      <c r="B76" s="45"/>
      <c r="C76" s="45"/>
      <c r="D76" s="45"/>
      <c r="E76" s="92"/>
      <c r="F76" s="47"/>
      <c r="G76" s="47"/>
    </row>
    <row r="77" spans="1:12" x14ac:dyDescent="0.25">
      <c r="A77" s="47" t="s">
        <v>52</v>
      </c>
      <c r="B77" s="93"/>
      <c r="C77" s="94"/>
      <c r="D77" s="95"/>
      <c r="E77" s="47"/>
      <c r="F77" s="47"/>
      <c r="G77" s="47"/>
      <c r="K77" t="s">
        <v>38</v>
      </c>
    </row>
    <row r="78" spans="1:12" x14ac:dyDescent="0.25">
      <c r="A78" t="s">
        <v>53</v>
      </c>
      <c r="B78" s="35"/>
      <c r="C78" s="72"/>
      <c r="D78" s="36"/>
      <c r="G78" t="s">
        <v>38</v>
      </c>
    </row>
    <row r="79" spans="1:12" x14ac:dyDescent="0.25">
      <c r="A79" t="s">
        <v>54</v>
      </c>
      <c r="B79" s="35"/>
      <c r="C79" s="72"/>
      <c r="D79" s="36"/>
    </row>
    <row r="80" spans="1:12" x14ac:dyDescent="0.25">
      <c r="B80" s="35"/>
      <c r="C80" s="72"/>
      <c r="D80" s="36"/>
      <c r="I80" t="s">
        <v>38</v>
      </c>
    </row>
    <row r="81" spans="1:9" x14ac:dyDescent="0.25">
      <c r="A81" s="126" t="s">
        <v>111</v>
      </c>
      <c r="B81" s="126"/>
      <c r="C81" s="126"/>
      <c r="D81" s="126"/>
      <c r="E81" s="126"/>
    </row>
    <row r="82" spans="1:9" x14ac:dyDescent="0.25">
      <c r="B82" s="35"/>
      <c r="C82" s="72"/>
      <c r="D82" s="36"/>
    </row>
    <row r="83" spans="1:9" x14ac:dyDescent="0.25">
      <c r="A83" s="67" t="s">
        <v>55</v>
      </c>
      <c r="B83" s="127" t="s">
        <v>56</v>
      </c>
      <c r="C83" s="127"/>
      <c r="D83" s="127"/>
      <c r="E83" s="127"/>
    </row>
    <row r="84" spans="1:9" x14ac:dyDescent="0.25">
      <c r="A84" s="140">
        <f>3692.84+264600.09</f>
        <v>268292.93000000005</v>
      </c>
      <c r="B84" s="142" t="s">
        <v>57</v>
      </c>
      <c r="C84" s="142"/>
      <c r="D84" s="142"/>
      <c r="E84" s="142"/>
      <c r="I84" t="s">
        <v>38</v>
      </c>
    </row>
    <row r="85" spans="1:9" x14ac:dyDescent="0.25">
      <c r="A85" s="141"/>
      <c r="B85" s="142"/>
      <c r="C85" s="142"/>
      <c r="D85" s="142"/>
      <c r="E85" s="142"/>
    </row>
    <row r="86" spans="1:9" x14ac:dyDescent="0.25">
      <c r="A86" s="37">
        <f>130+130+130+130+441.44</f>
        <v>961.44</v>
      </c>
      <c r="B86" s="143" t="s">
        <v>58</v>
      </c>
      <c r="C86" s="144"/>
      <c r="D86" s="144"/>
      <c r="E86" s="145"/>
      <c r="G86" t="s">
        <v>38</v>
      </c>
    </row>
    <row r="87" spans="1:9" x14ac:dyDescent="0.25">
      <c r="A87" s="18">
        <f>609.32+43659.02</f>
        <v>44268.34</v>
      </c>
      <c r="B87" s="143" t="s">
        <v>59</v>
      </c>
      <c r="C87" s="144"/>
      <c r="D87" s="144"/>
      <c r="E87" s="145"/>
    </row>
    <row r="88" spans="1:9" x14ac:dyDescent="0.25">
      <c r="A88" s="18">
        <f>4466.15+142.9+0.3</f>
        <v>4609.3499999999995</v>
      </c>
      <c r="B88" s="143" t="s">
        <v>60</v>
      </c>
      <c r="C88" s="144"/>
      <c r="D88" s="144"/>
      <c r="E88" s="145"/>
    </row>
    <row r="89" spans="1:9" x14ac:dyDescent="0.25">
      <c r="A89" s="37">
        <f>176.5+1042.91+11.2+39</f>
        <v>1269.6100000000001</v>
      </c>
      <c r="B89" s="143" t="s">
        <v>61</v>
      </c>
      <c r="C89" s="144"/>
      <c r="D89" s="144"/>
      <c r="E89" s="145"/>
    </row>
    <row r="90" spans="1:9" x14ac:dyDescent="0.25">
      <c r="A90" s="18">
        <f>1300+1050</f>
        <v>2350</v>
      </c>
      <c r="B90" s="143" t="s">
        <v>62</v>
      </c>
      <c r="C90" s="144"/>
      <c r="D90" s="144"/>
      <c r="E90" s="145"/>
    </row>
    <row r="91" spans="1:9" x14ac:dyDescent="0.25">
      <c r="A91" s="18">
        <v>600</v>
      </c>
      <c r="B91" s="39" t="s">
        <v>67</v>
      </c>
      <c r="C91" s="73"/>
      <c r="D91" s="25"/>
      <c r="E91" s="40"/>
    </row>
    <row r="92" spans="1:9" x14ac:dyDescent="0.25">
      <c r="A92" s="18"/>
      <c r="B92" s="39" t="s">
        <v>71</v>
      </c>
      <c r="C92" s="73"/>
      <c r="D92" s="38"/>
      <c r="E92" s="40"/>
    </row>
    <row r="93" spans="1:9" x14ac:dyDescent="0.25">
      <c r="A93" s="18"/>
      <c r="B93" s="87" t="s">
        <v>98</v>
      </c>
      <c r="C93" s="73"/>
      <c r="D93" s="88"/>
      <c r="E93" s="89"/>
    </row>
    <row r="94" spans="1:9" x14ac:dyDescent="0.25">
      <c r="A94" s="41"/>
      <c r="B94" s="137" t="s">
        <v>63</v>
      </c>
      <c r="C94" s="138"/>
      <c r="D94" s="138"/>
      <c r="E94" s="139"/>
    </row>
    <row r="95" spans="1:9" x14ac:dyDescent="0.25">
      <c r="A95" s="42">
        <f>SUM(A84:A94)</f>
        <v>322351.67000000004</v>
      </c>
      <c r="B95" s="35"/>
      <c r="C95" s="72"/>
      <c r="D95" s="36"/>
    </row>
    <row r="96" spans="1:9" x14ac:dyDescent="0.25">
      <c r="A96" s="43"/>
      <c r="B96" s="35"/>
      <c r="C96" s="72"/>
      <c r="D96" s="36"/>
      <c r="G96" t="s">
        <v>38</v>
      </c>
    </row>
    <row r="97" spans="1:13" x14ac:dyDescent="0.25">
      <c r="A97" s="44" t="s">
        <v>64</v>
      </c>
      <c r="B97" s="31">
        <f>A95+E75</f>
        <v>359879.03</v>
      </c>
      <c r="C97" s="46"/>
      <c r="D97" s="45"/>
      <c r="E97" s="46"/>
    </row>
    <row r="106" spans="1:13" x14ac:dyDescent="0.25">
      <c r="M106" s="3"/>
    </row>
    <row r="107" spans="1:13" x14ac:dyDescent="0.25">
      <c r="M107" s="3"/>
    </row>
    <row r="108" spans="1:13" x14ac:dyDescent="0.25">
      <c r="M108" s="3"/>
    </row>
    <row r="109" spans="1:13" x14ac:dyDescent="0.25">
      <c r="M109" s="3"/>
    </row>
    <row r="110" spans="1:13" x14ac:dyDescent="0.25">
      <c r="M110" s="3"/>
    </row>
    <row r="111" spans="1:13" x14ac:dyDescent="0.25">
      <c r="M111" s="3"/>
    </row>
    <row r="112" spans="1:13" x14ac:dyDescent="0.25">
      <c r="M112" s="3"/>
    </row>
    <row r="113" spans="13:13" x14ac:dyDescent="0.25">
      <c r="M113" s="3"/>
    </row>
    <row r="114" spans="13:13" x14ac:dyDescent="0.25">
      <c r="M114" s="3"/>
    </row>
    <row r="115" spans="13:13" x14ac:dyDescent="0.25">
      <c r="M115" s="3"/>
    </row>
    <row r="116" spans="13:13" x14ac:dyDescent="0.25">
      <c r="M116" s="3"/>
    </row>
    <row r="117" spans="13:13" x14ac:dyDescent="0.25">
      <c r="M117" s="3"/>
    </row>
  </sheetData>
  <autoFilter ref="A7:M70"/>
  <mergeCells count="45">
    <mergeCell ref="A24:C24"/>
    <mergeCell ref="A29:D29"/>
    <mergeCell ref="F9:G9"/>
    <mergeCell ref="A10:D10"/>
    <mergeCell ref="F10:G10"/>
    <mergeCell ref="F13:G13"/>
    <mergeCell ref="F15:G15"/>
    <mergeCell ref="F17:G17"/>
    <mergeCell ref="A13:D13"/>
    <mergeCell ref="A15:D15"/>
    <mergeCell ref="A17:D17"/>
    <mergeCell ref="A20:D20"/>
    <mergeCell ref="F20:G20"/>
    <mergeCell ref="A9:D9"/>
    <mergeCell ref="A23:D23"/>
    <mergeCell ref="F23:G23"/>
    <mergeCell ref="B94:E94"/>
    <mergeCell ref="A84:A85"/>
    <mergeCell ref="B84:E85"/>
    <mergeCell ref="B86:E86"/>
    <mergeCell ref="B87:E87"/>
    <mergeCell ref="B88:E88"/>
    <mergeCell ref="B89:E89"/>
    <mergeCell ref="B90:E90"/>
    <mergeCell ref="A81:E81"/>
    <mergeCell ref="B83:E83"/>
    <mergeCell ref="A65:D65"/>
    <mergeCell ref="F63:G63"/>
    <mergeCell ref="A68:C68"/>
    <mergeCell ref="F68:G68"/>
    <mergeCell ref="A73:C73"/>
    <mergeCell ref="A74:C74"/>
    <mergeCell ref="A75:D75"/>
    <mergeCell ref="A70:C70"/>
    <mergeCell ref="F70:G70"/>
    <mergeCell ref="A71:C71"/>
    <mergeCell ref="F29:G29"/>
    <mergeCell ref="F31:G31"/>
    <mergeCell ref="A54:D54"/>
    <mergeCell ref="A63:C63"/>
    <mergeCell ref="A39:D39"/>
    <mergeCell ref="A59:D59"/>
    <mergeCell ref="A62:D62"/>
    <mergeCell ref="A43:D43"/>
    <mergeCell ref="A31:D31"/>
  </mergeCells>
  <pageMargins left="0.7" right="0.7" top="0.75" bottom="0.75" header="0.3" footer="0.3"/>
  <pageSetup orientation="portrait" r:id="rId1"/>
  <ignoredErrors>
    <ignoredError sqref="B37 B8 B12 B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2024-10-16T12:31:05Z</dcterms:created>
  <dcterms:modified xsi:type="dcterms:W3CDTF">2026-08-24T14:39:31Z</dcterms:modified>
</cp:coreProperties>
</file>